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codeName="ThisWorkbook"/>
  <mc:AlternateContent xmlns:mc="http://schemas.openxmlformats.org/markup-compatibility/2006">
    <mc:Choice Requires="x15">
      <x15ac:absPath xmlns:x15ac="http://schemas.microsoft.com/office/spreadsheetml/2010/11/ac" url="E:\作業フォルダ\"/>
    </mc:Choice>
  </mc:AlternateContent>
  <xr:revisionPtr revIDLastSave="0" documentId="13_ncr:1_{3388C178-EE80-4CC6-87EB-B62E30E12647}" xr6:coauthVersionLast="45" xr6:coauthVersionMax="45" xr10:uidLastSave="{00000000-0000-0000-0000-000000000000}"/>
  <bookViews>
    <workbookView xWindow="1410" yWindow="315" windowWidth="21780" windowHeight="15885" tabRatio="858" activeTab="1" xr2:uid="{00000000-000D-0000-FFFF-FFFF00000000}"/>
  </bookViews>
  <sheets>
    <sheet name="固定端門形ラーメン" sheetId="31" r:id="rId1"/>
    <sheet name="ﾜｰｸｼｰﾄの解説書" sheetId="32" r:id="rId2"/>
  </sheets>
  <definedNames>
    <definedName name="_xlnm.Print_Area" localSheetId="0">固定端門形ラーメン!$A$1:$BI$38</definedName>
    <definedName name="地目1">#REF!</definedName>
    <definedName name="地目2">#REF!</definedName>
    <definedName name="地目3">#REF!</definedName>
    <definedName name="流速公式">#REF!</definedName>
  </definedNames>
  <calcPr calcId="181029"/>
</workbook>
</file>

<file path=xl/calcChain.xml><?xml version="1.0" encoding="utf-8"?>
<calcChain xmlns="http://schemas.openxmlformats.org/spreadsheetml/2006/main">
  <c r="G3" i="31" l="1"/>
  <c r="I3" i="31"/>
  <c r="K3" i="31"/>
  <c r="F5" i="31"/>
  <c r="P6" i="31"/>
  <c r="W10" i="31" s="1"/>
  <c r="F7" i="31"/>
  <c r="L7" i="31"/>
  <c r="I10" i="31"/>
  <c r="T10" i="31"/>
  <c r="X23" i="31" s="1"/>
  <c r="AH11" i="31"/>
  <c r="AR11" i="31"/>
  <c r="T12" i="31"/>
  <c r="AC25" i="31" s="1"/>
  <c r="BA28" i="31" s="1"/>
  <c r="W12" i="31"/>
  <c r="O14" i="31"/>
  <c r="AH15" i="31"/>
  <c r="AR15" i="31"/>
  <c r="F16" i="31"/>
  <c r="T16" i="31"/>
  <c r="O35" i="31" s="1"/>
  <c r="T18" i="31"/>
  <c r="AC31" i="31" s="1"/>
  <c r="BA33" i="31" s="1"/>
  <c r="B20" i="31"/>
  <c r="I20" i="31"/>
  <c r="P21" i="31"/>
  <c r="P22" i="31"/>
  <c r="T24" i="31"/>
  <c r="T25" i="31"/>
  <c r="W6" i="31" s="1"/>
  <c r="BF30" i="31"/>
  <c r="BG30" i="31"/>
  <c r="BH30" i="31"/>
  <c r="BI30" i="31"/>
  <c r="BF31" i="31"/>
  <c r="BG31" i="31"/>
  <c r="BH31" i="31"/>
  <c r="BI31" i="31"/>
  <c r="BF32" i="31"/>
  <c r="BG32" i="31"/>
  <c r="BH32" i="31"/>
  <c r="BI32" i="31"/>
  <c r="BF33" i="31"/>
  <c r="BG33" i="31"/>
  <c r="BH33" i="31"/>
  <c r="BI33" i="31"/>
  <c r="W37" i="31"/>
  <c r="X31" i="31" l="1"/>
  <c r="AC29" i="31"/>
  <c r="BA31" i="31" s="1"/>
  <c r="O31" i="31"/>
  <c r="X29" i="31"/>
  <c r="O18" i="31"/>
  <c r="O16" i="31"/>
  <c r="O12" i="31"/>
  <c r="O10" i="31"/>
  <c r="W8" i="31"/>
  <c r="AW6" i="31"/>
  <c r="W5" i="31"/>
  <c r="O29" i="31"/>
  <c r="AC23" i="31"/>
  <c r="T8" i="31"/>
  <c r="AR6" i="31"/>
  <c r="O8" i="31"/>
  <c r="X25" i="31"/>
  <c r="O37" i="31"/>
  <c r="X27" i="31"/>
  <c r="W7" i="31"/>
  <c r="T14" i="31"/>
  <c r="AC27" i="31" s="1"/>
  <c r="BA30" i="31" l="1"/>
  <c r="X35" i="31"/>
  <c r="AC35" i="31"/>
  <c r="AD35" i="31" s="1"/>
  <c r="O33" i="31"/>
  <c r="AR22" i="31"/>
  <c r="AR8" i="31"/>
  <c r="BC28" i="31"/>
  <c r="AR17" i="31"/>
  <c r="AW8" i="31"/>
  <c r="BB27" i="31"/>
  <c r="AR13" i="31"/>
  <c r="AW17" i="31"/>
  <c r="BD30" i="31" s="1"/>
  <c r="AW13" i="31"/>
  <c r="BD28" i="31" s="1"/>
  <c r="AR23" i="31"/>
  <c r="AP25" i="31" s="1"/>
  <c r="AR27" i="31"/>
  <c r="O27" i="31"/>
  <c r="W11" i="31"/>
  <c r="X21" i="31"/>
  <c r="AC21" i="31"/>
  <c r="X34" i="31"/>
  <c r="BA27" i="31"/>
  <c r="AC34" i="31"/>
  <c r="AD34" i="31" s="1"/>
  <c r="BB31" i="31" l="1"/>
  <c r="BB32" i="31" s="1"/>
  <c r="BB33" i="31" s="1"/>
  <c r="BC30" i="31"/>
  <c r="BA25" i="31"/>
  <c r="W38" i="31"/>
  <c r="AC38" i="31"/>
  <c r="AD38" i="31" s="1"/>
  <c r="AH6" i="31"/>
  <c r="AM6" i="31"/>
  <c r="BB25" i="31"/>
  <c r="BB26" i="31"/>
  <c r="AW27" i="31"/>
  <c r="BA29" i="31" s="1"/>
  <c r="AM8" i="31" l="1"/>
  <c r="AH17" i="31"/>
  <c r="AH22" i="31"/>
  <c r="BC33" i="31"/>
  <c r="AM17" i="31"/>
  <c r="AH13" i="31"/>
  <c r="AM13" i="31"/>
  <c r="BC25" i="31"/>
  <c r="AH23" i="31"/>
  <c r="AF25" i="31" s="1"/>
  <c r="AH8" i="31"/>
  <c r="AH27" i="31" l="1"/>
  <c r="BD33" i="31"/>
  <c r="BD25" i="31"/>
  <c r="BB28" i="31"/>
  <c r="BB29" i="31" s="1"/>
  <c r="BB30" i="31" s="1"/>
  <c r="BC27" i="31"/>
  <c r="BC31" i="31"/>
  <c r="AM27" i="31"/>
  <c r="BD27" i="31"/>
  <c r="BD31" i="31"/>
  <c r="BA32" i="31" l="1"/>
  <c r="BA26"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Fumio Yasunaga</author>
  </authors>
  <commentList>
    <comment ref="X15" authorId="0" shapeId="0" xr:uid="{00000000-0006-0000-0000-000001000000}">
      <text>
        <r>
          <rPr>
            <b/>
            <sz val="11"/>
            <color indexed="81"/>
            <rFont val="ＭＳ Ｐゴシック"/>
            <family val="3"/>
            <charset val="128"/>
          </rPr>
          <t>別途、計算を行い入力願います。</t>
        </r>
      </text>
    </comment>
    <comment ref="X16" authorId="0" shapeId="0" xr:uid="{00000000-0006-0000-0000-000002000000}">
      <text>
        <r>
          <rPr>
            <b/>
            <sz val="11"/>
            <color indexed="81"/>
            <rFont val="ＭＳ Ｐゴシック"/>
            <family val="3"/>
            <charset val="128"/>
          </rPr>
          <t>別途、計算を行い入力願います。</t>
        </r>
      </text>
    </comment>
    <comment ref="X17" authorId="0" shapeId="0" xr:uid="{00000000-0006-0000-0000-000003000000}">
      <text>
        <r>
          <rPr>
            <b/>
            <sz val="11"/>
            <color indexed="81"/>
            <rFont val="ＭＳ Ｐゴシック"/>
            <family val="3"/>
            <charset val="128"/>
          </rPr>
          <t>別途、計算を行い入力願います。</t>
        </r>
      </text>
    </comment>
  </commentList>
</comments>
</file>

<file path=xl/sharedStrings.xml><?xml version="1.0" encoding="utf-8"?>
<sst xmlns="http://schemas.openxmlformats.org/spreadsheetml/2006/main" count="347" uniqueCount="228">
  <si>
    <t>kN</t>
    <phoneticPr fontId="1"/>
  </si>
  <si>
    <t>kN・m</t>
    <phoneticPr fontId="1"/>
  </si>
  <si>
    <t>kN</t>
    <phoneticPr fontId="1"/>
  </si>
  <si>
    <t>=</t>
    <phoneticPr fontId="1"/>
  </si>
  <si>
    <t>節点</t>
    <rPh sb="0" eb="1">
      <t>セツ</t>
    </rPh>
    <rPh sb="1" eb="2">
      <t>テン</t>
    </rPh>
    <phoneticPr fontId="1"/>
  </si>
  <si>
    <t>　　節点曲げモーメントは、平衡方程式である節点方程式及び層方程式から未知変数量を求める</t>
    <rPh sb="2" eb="3">
      <t>セツ</t>
    </rPh>
    <rPh sb="3" eb="4">
      <t>テン</t>
    </rPh>
    <rPh sb="4" eb="5">
      <t>マ</t>
    </rPh>
    <rPh sb="13" eb="15">
      <t>ヘイコウ</t>
    </rPh>
    <rPh sb="15" eb="18">
      <t>ホウテイシキ</t>
    </rPh>
    <rPh sb="21" eb="22">
      <t>セツ</t>
    </rPh>
    <rPh sb="22" eb="23">
      <t>テン</t>
    </rPh>
    <rPh sb="23" eb="26">
      <t>ホウテイシキ</t>
    </rPh>
    <rPh sb="26" eb="27">
      <t>オヨ</t>
    </rPh>
    <rPh sb="28" eb="29">
      <t>ソウ</t>
    </rPh>
    <rPh sb="29" eb="32">
      <t>ホウテイシキ</t>
    </rPh>
    <rPh sb="34" eb="36">
      <t>ミチ</t>
    </rPh>
    <rPh sb="36" eb="38">
      <t>ヘンスウ</t>
    </rPh>
    <rPh sb="38" eb="39">
      <t>リョウ</t>
    </rPh>
    <rPh sb="40" eb="41">
      <t>モト</t>
    </rPh>
    <phoneticPr fontId="1"/>
  </si>
  <si>
    <t>各部材の設計断面力の計算</t>
    <rPh sb="0" eb="1">
      <t>カク</t>
    </rPh>
    <rPh sb="1" eb="2">
      <t>ブ</t>
    </rPh>
    <rPh sb="2" eb="3">
      <t>ザイ</t>
    </rPh>
    <rPh sb="4" eb="6">
      <t>セッケイ</t>
    </rPh>
    <rPh sb="6" eb="8">
      <t>ダンメン</t>
    </rPh>
    <rPh sb="8" eb="9">
      <t>チカラ</t>
    </rPh>
    <rPh sb="10" eb="12">
      <t>ケイサン</t>
    </rPh>
    <phoneticPr fontId="1"/>
  </si>
  <si>
    <t>断面力図</t>
    <rPh sb="0" eb="2">
      <t>ダンメン</t>
    </rPh>
    <rPh sb="2" eb="3">
      <t>リョク</t>
    </rPh>
    <rPh sb="3" eb="4">
      <t>ズ</t>
    </rPh>
    <phoneticPr fontId="1"/>
  </si>
  <si>
    <t>（固定端門形ラーメンをたわみ角法により解く）</t>
    <rPh sb="1" eb="3">
      <t>コテイ</t>
    </rPh>
    <rPh sb="3" eb="4">
      <t>タン</t>
    </rPh>
    <rPh sb="4" eb="5">
      <t>モン</t>
    </rPh>
    <rPh sb="5" eb="6">
      <t>カタ</t>
    </rPh>
    <rPh sb="14" eb="15">
      <t>カク</t>
    </rPh>
    <rPh sb="15" eb="16">
      <t>ホウ</t>
    </rPh>
    <rPh sb="19" eb="20">
      <t>ト</t>
    </rPh>
    <phoneticPr fontId="1"/>
  </si>
  <si>
    <t>未知変数量の選定</t>
    <rPh sb="0" eb="2">
      <t>ミチ</t>
    </rPh>
    <rPh sb="2" eb="4">
      <t>ヘンスウ</t>
    </rPh>
    <rPh sb="4" eb="5">
      <t>リョウ</t>
    </rPh>
    <rPh sb="6" eb="8">
      <t>センテイ</t>
    </rPh>
    <phoneticPr fontId="1"/>
  </si>
  <si>
    <t>　ことによって計算できる。</t>
    <rPh sb="7" eb="9">
      <t>ケイサン</t>
    </rPh>
    <phoneticPr fontId="1"/>
  </si>
  <si>
    <t>左側壁</t>
    <rPh sb="0" eb="1">
      <t>ヒダリ</t>
    </rPh>
    <rPh sb="1" eb="2">
      <t>ソク</t>
    </rPh>
    <rPh sb="2" eb="3">
      <t>カベ</t>
    </rPh>
    <phoneticPr fontId="1"/>
  </si>
  <si>
    <t>及び</t>
    <rPh sb="0" eb="1">
      <t>オヨ</t>
    </rPh>
    <phoneticPr fontId="1"/>
  </si>
  <si>
    <t>右側壁</t>
    <rPh sb="0" eb="1">
      <t>ミギ</t>
    </rPh>
    <rPh sb="1" eb="2">
      <t>ソク</t>
    </rPh>
    <rPh sb="2" eb="3">
      <t>カベ</t>
    </rPh>
    <phoneticPr fontId="1"/>
  </si>
  <si>
    <t>（ｃ-ｄ)</t>
    <phoneticPr fontId="1"/>
  </si>
  <si>
    <t>正面側壁</t>
    <rPh sb="0" eb="2">
      <t>ショウメン</t>
    </rPh>
    <rPh sb="2" eb="3">
      <t>ソク</t>
    </rPh>
    <rPh sb="3" eb="4">
      <t>カベ</t>
    </rPh>
    <phoneticPr fontId="1"/>
  </si>
  <si>
    <t>形状・寸法</t>
    <rPh sb="0" eb="2">
      <t>ケイジョウ</t>
    </rPh>
    <rPh sb="3" eb="5">
      <t>スンポウ</t>
    </rPh>
    <phoneticPr fontId="1"/>
  </si>
  <si>
    <t>θa = θd = 0</t>
  </si>
  <si>
    <t>せん断力</t>
    <rPh sb="2" eb="3">
      <t>ダン</t>
    </rPh>
    <rPh sb="3" eb="4">
      <t>リョク</t>
    </rPh>
    <phoneticPr fontId="1"/>
  </si>
  <si>
    <t>曲げモーメント図</t>
    <rPh sb="0" eb="1">
      <t>マ</t>
    </rPh>
    <rPh sb="7" eb="8">
      <t>ズ</t>
    </rPh>
    <phoneticPr fontId="1"/>
  </si>
  <si>
    <t>せん断力図</t>
    <rPh sb="2" eb="3">
      <t>ダン</t>
    </rPh>
    <rPh sb="3" eb="4">
      <t>リョク</t>
    </rPh>
    <rPh sb="4" eb="5">
      <t>ズ</t>
    </rPh>
    <phoneticPr fontId="1"/>
  </si>
  <si>
    <t>内幅（長辺）</t>
    <rPh sb="0" eb="1">
      <t>ウチ</t>
    </rPh>
    <rPh sb="1" eb="2">
      <t>ハバ</t>
    </rPh>
    <rPh sb="3" eb="5">
      <t>チョウヘン</t>
    </rPh>
    <phoneticPr fontId="1"/>
  </si>
  <si>
    <t>未知変数量は、θb・θc 及び部材ab・dc の部材角（R）の計3個である。</t>
    <rPh sb="0" eb="2">
      <t>ミチ</t>
    </rPh>
    <rPh sb="2" eb="4">
      <t>ヘンスウ</t>
    </rPh>
    <rPh sb="4" eb="5">
      <t>リョウ</t>
    </rPh>
    <rPh sb="13" eb="14">
      <t>オヨ</t>
    </rPh>
    <rPh sb="15" eb="16">
      <t>ブ</t>
    </rPh>
    <rPh sb="16" eb="17">
      <t>ザイ</t>
    </rPh>
    <rPh sb="24" eb="25">
      <t>ブ</t>
    </rPh>
    <rPh sb="25" eb="26">
      <t>ザイ</t>
    </rPh>
    <rPh sb="26" eb="27">
      <t>カク</t>
    </rPh>
    <rPh sb="31" eb="32">
      <t>ケイ</t>
    </rPh>
    <rPh sb="33" eb="34">
      <t>コ</t>
    </rPh>
    <phoneticPr fontId="1"/>
  </si>
  <si>
    <t>　節点方程式</t>
    <rPh sb="1" eb="2">
      <t>セツ</t>
    </rPh>
    <rPh sb="2" eb="3">
      <t>テン</t>
    </rPh>
    <rPh sb="3" eb="6">
      <t>ホウテイシキ</t>
    </rPh>
    <phoneticPr fontId="1"/>
  </si>
  <si>
    <t>節点せん断力</t>
    <rPh sb="0" eb="1">
      <t>セツ</t>
    </rPh>
    <rPh sb="1" eb="2">
      <t>テン</t>
    </rPh>
    <rPh sb="4" eb="5">
      <t>ダン</t>
    </rPh>
    <rPh sb="5" eb="6">
      <t>リョク</t>
    </rPh>
    <phoneticPr fontId="1"/>
  </si>
  <si>
    <t>内幅（短辺）</t>
    <rPh sb="0" eb="1">
      <t>ウチ</t>
    </rPh>
    <rPh sb="1" eb="2">
      <t>ハバ</t>
    </rPh>
    <rPh sb="3" eb="5">
      <t>タンペン</t>
    </rPh>
    <phoneticPr fontId="1"/>
  </si>
  <si>
    <t>節点B　：</t>
    <rPh sb="0" eb="1">
      <t>セツ</t>
    </rPh>
    <rPh sb="1" eb="2">
      <t>テン</t>
    </rPh>
    <phoneticPr fontId="1"/>
  </si>
  <si>
    <t>壁厚</t>
    <rPh sb="0" eb="1">
      <t>カベ</t>
    </rPh>
    <rPh sb="1" eb="2">
      <t>アツ</t>
    </rPh>
    <phoneticPr fontId="1"/>
  </si>
  <si>
    <t>荷重項の計算</t>
    <rPh sb="0" eb="2">
      <t>カジュウ</t>
    </rPh>
    <rPh sb="2" eb="3">
      <t>コウ</t>
    </rPh>
    <rPh sb="4" eb="6">
      <t>ケイサン</t>
    </rPh>
    <phoneticPr fontId="1"/>
  </si>
  <si>
    <t>節点C　：</t>
    <rPh sb="0" eb="1">
      <t>セツ</t>
    </rPh>
    <rPh sb="1" eb="2">
      <t>テン</t>
    </rPh>
    <phoneticPr fontId="1"/>
  </si>
  <si>
    <t xml:space="preserve"> d</t>
    <phoneticPr fontId="1"/>
  </si>
  <si>
    <t>・・・・・・・・(2)</t>
    <phoneticPr fontId="1"/>
  </si>
  <si>
    <t>　層方程式</t>
    <rPh sb="1" eb="2">
      <t>ソウ</t>
    </rPh>
    <rPh sb="2" eb="5">
      <t>ホウテイシキ</t>
    </rPh>
    <phoneticPr fontId="1"/>
  </si>
  <si>
    <t>節点から 2ｄ 離れた位置のせん断力</t>
    <rPh sb="0" eb="1">
      <t>セツ</t>
    </rPh>
    <rPh sb="1" eb="2">
      <t>テン</t>
    </rPh>
    <rPh sb="8" eb="9">
      <t>ハナ</t>
    </rPh>
    <rPh sb="11" eb="13">
      <t>イチ</t>
    </rPh>
    <rPh sb="16" eb="17">
      <t>ダン</t>
    </rPh>
    <rPh sb="17" eb="18">
      <t>リョク</t>
    </rPh>
    <phoneticPr fontId="1"/>
  </si>
  <si>
    <t>設計条件</t>
    <rPh sb="0" eb="2">
      <t>セッケイ</t>
    </rPh>
    <rPh sb="2" eb="4">
      <t>ジョウケン</t>
    </rPh>
    <phoneticPr fontId="1"/>
  </si>
  <si>
    <t>任意点　x</t>
    <rPh sb="0" eb="2">
      <t>ニンイ</t>
    </rPh>
    <rPh sb="2" eb="3">
      <t>テン</t>
    </rPh>
    <phoneticPr fontId="1"/>
  </si>
  <si>
    <t>式(1)(2)(3)の連立方程式を解いて</t>
    <rPh sb="0" eb="1">
      <t>シキ</t>
    </rPh>
    <rPh sb="11" eb="13">
      <t>レンリツ</t>
    </rPh>
    <rPh sb="13" eb="16">
      <t>ホウテイシキ</t>
    </rPh>
    <rPh sb="17" eb="18">
      <t>ト</t>
    </rPh>
    <phoneticPr fontId="1"/>
  </si>
  <si>
    <t>鉄筋の許容引張応力度</t>
    <rPh sb="0" eb="2">
      <t>テッキン</t>
    </rPh>
    <rPh sb="3" eb="5">
      <t>キョヨウ</t>
    </rPh>
    <rPh sb="5" eb="7">
      <t>ヒッパ</t>
    </rPh>
    <rPh sb="7" eb="9">
      <t>オウリョク</t>
    </rPh>
    <rPh sb="9" eb="10">
      <t>ド</t>
    </rPh>
    <phoneticPr fontId="1"/>
  </si>
  <si>
    <t>θb =</t>
  </si>
  <si>
    <t>ｺﾝｸﾘｰﾄの許容圧縮応力度</t>
    <rPh sb="7" eb="9">
      <t>キョヨウ</t>
    </rPh>
    <rPh sb="9" eb="11">
      <t>アッシュク</t>
    </rPh>
    <rPh sb="11" eb="13">
      <t>オウリョク</t>
    </rPh>
    <rPh sb="13" eb="14">
      <t>ド</t>
    </rPh>
    <phoneticPr fontId="1"/>
  </si>
  <si>
    <t>θc =</t>
  </si>
  <si>
    <t>ｺﾝｸﾘｰﾄの許容せん断応力度</t>
    <rPh sb="7" eb="9">
      <t>キョヨウ</t>
    </rPh>
    <rPh sb="11" eb="12">
      <t>ダン</t>
    </rPh>
    <rPh sb="12" eb="14">
      <t>オウリョク</t>
    </rPh>
    <rPh sb="14" eb="15">
      <t>ド</t>
    </rPh>
    <phoneticPr fontId="1"/>
  </si>
  <si>
    <t>を得る。</t>
    <rPh sb="1" eb="2">
      <t>エ</t>
    </rPh>
    <phoneticPr fontId="1"/>
  </si>
  <si>
    <t>鉄筋の被り</t>
    <rPh sb="0" eb="2">
      <t>テッキン</t>
    </rPh>
    <rPh sb="3" eb="4">
      <t>カブ</t>
    </rPh>
    <phoneticPr fontId="1"/>
  </si>
  <si>
    <t>cm</t>
    <phoneticPr fontId="1"/>
  </si>
  <si>
    <t>部材に作用する荷重</t>
    <rPh sb="0" eb="1">
      <t>ブ</t>
    </rPh>
    <rPh sb="1" eb="2">
      <t>ザイ</t>
    </rPh>
    <rPh sb="3" eb="5">
      <t>サヨウ</t>
    </rPh>
    <rPh sb="7" eb="9">
      <t>カジュウ</t>
    </rPh>
    <phoneticPr fontId="1"/>
  </si>
  <si>
    <t>以上から、各節点曲げモーメントは次のように求まる。</t>
    <rPh sb="0" eb="2">
      <t>イジョウ</t>
    </rPh>
    <rPh sb="5" eb="6">
      <t>カク</t>
    </rPh>
    <rPh sb="6" eb="7">
      <t>セツ</t>
    </rPh>
    <rPh sb="7" eb="8">
      <t>テン</t>
    </rPh>
    <rPh sb="8" eb="9">
      <t>マ</t>
    </rPh>
    <rPh sb="16" eb="17">
      <t>ツギ</t>
    </rPh>
    <rPh sb="21" eb="22">
      <t>モト</t>
    </rPh>
    <phoneticPr fontId="1"/>
  </si>
  <si>
    <t>2)</t>
    <phoneticPr fontId="1"/>
  </si>
  <si>
    <t>最大曲げモーメント</t>
    <rPh sb="0" eb="2">
      <t>サイダイ</t>
    </rPh>
    <rPh sb="2" eb="3">
      <t>マ</t>
    </rPh>
    <phoneticPr fontId="1"/>
  </si>
  <si>
    <t>節点(端部）曲げモーメントの計算</t>
    <rPh sb="0" eb="1">
      <t>セツ</t>
    </rPh>
    <rPh sb="1" eb="2">
      <t>テン</t>
    </rPh>
    <rPh sb="3" eb="4">
      <t>タン</t>
    </rPh>
    <rPh sb="4" eb="5">
      <t>ブ</t>
    </rPh>
    <rPh sb="6" eb="7">
      <t>マ</t>
    </rPh>
    <rPh sb="14" eb="16">
      <t>ケイサン</t>
    </rPh>
    <phoneticPr fontId="1"/>
  </si>
  <si>
    <t>節点間の極地は、せん断力が　零となる位置（x）に生じる</t>
    <rPh sb="0" eb="1">
      <t>セツ</t>
    </rPh>
    <rPh sb="1" eb="2">
      <t>テン</t>
    </rPh>
    <rPh sb="2" eb="3">
      <t>カン</t>
    </rPh>
    <rPh sb="4" eb="6">
      <t>キョクチ</t>
    </rPh>
    <rPh sb="10" eb="11">
      <t>ダン</t>
    </rPh>
    <rPh sb="11" eb="12">
      <t>リョク</t>
    </rPh>
    <rPh sb="14" eb="15">
      <t>レイ</t>
    </rPh>
    <rPh sb="18" eb="20">
      <t>イチ</t>
    </rPh>
    <rPh sb="24" eb="25">
      <t>ショウ</t>
    </rPh>
    <phoneticPr fontId="1"/>
  </si>
  <si>
    <t>剛比</t>
    <rPh sb="0" eb="1">
      <t>ゴウ</t>
    </rPh>
    <rPh sb="1" eb="2">
      <t>ヒ</t>
    </rPh>
    <phoneticPr fontId="1"/>
  </si>
  <si>
    <t>設計断面力及び実応力度等の集計表</t>
    <rPh sb="0" eb="2">
      <t>セッケイ</t>
    </rPh>
    <rPh sb="2" eb="4">
      <t>ダンメン</t>
    </rPh>
    <rPh sb="4" eb="5">
      <t>リョク</t>
    </rPh>
    <rPh sb="5" eb="6">
      <t>オヨ</t>
    </rPh>
    <rPh sb="7" eb="8">
      <t>ジツ</t>
    </rPh>
    <rPh sb="8" eb="10">
      <t>オウリョク</t>
    </rPh>
    <rPh sb="10" eb="11">
      <t>ド</t>
    </rPh>
    <rPh sb="11" eb="12">
      <t>トウ</t>
    </rPh>
    <rPh sb="13" eb="15">
      <t>シュウケイ</t>
    </rPh>
    <rPh sb="15" eb="16">
      <t>ヒョウ</t>
    </rPh>
    <phoneticPr fontId="1"/>
  </si>
  <si>
    <t>照査</t>
    <rPh sb="0" eb="2">
      <t>ショウサ</t>
    </rPh>
    <phoneticPr fontId="1"/>
  </si>
  <si>
    <t>位置</t>
    <rPh sb="0" eb="2">
      <t>イチ</t>
    </rPh>
    <phoneticPr fontId="1"/>
  </si>
  <si>
    <t>（径とピッチ）</t>
    <rPh sb="1" eb="2">
      <t>ケイ</t>
    </rPh>
    <phoneticPr fontId="1"/>
  </si>
  <si>
    <t>左側壁</t>
    <rPh sb="0" eb="1">
      <t>ヒダリ</t>
    </rPh>
    <rPh sb="1" eb="3">
      <t>ソクヘキ</t>
    </rPh>
    <phoneticPr fontId="1"/>
  </si>
  <si>
    <t>kbc * (θb + 2θc + R） + Ｃcb</t>
    <phoneticPr fontId="1"/>
  </si>
  <si>
    <t>中間</t>
    <rPh sb="0" eb="2">
      <t>チュウカン</t>
    </rPh>
    <phoneticPr fontId="1"/>
  </si>
  <si>
    <t>kcd * (2θc + θd + R） + Ｃcd</t>
    <phoneticPr fontId="1"/>
  </si>
  <si>
    <t>c</t>
    <phoneticPr fontId="1"/>
  </si>
  <si>
    <t>(c-d)</t>
    <phoneticPr fontId="1"/>
  </si>
  <si>
    <t>節点方程式の検算</t>
    <rPh sb="0" eb="1">
      <t>セツ</t>
    </rPh>
    <rPh sb="1" eb="2">
      <t>テン</t>
    </rPh>
    <rPh sb="2" eb="5">
      <t>ホウテイシキ</t>
    </rPh>
    <rPh sb="6" eb="8">
      <t>ケンザン</t>
    </rPh>
    <phoneticPr fontId="1"/>
  </si>
  <si>
    <t>Mba + Mbc =</t>
    <phoneticPr fontId="1"/>
  </si>
  <si>
    <t>層方程式の検算</t>
    <rPh sb="0" eb="1">
      <t>ソウ</t>
    </rPh>
    <rPh sb="1" eb="4">
      <t>ホウテイシキ</t>
    </rPh>
    <rPh sb="5" eb="7">
      <t>ケンザン</t>
    </rPh>
    <phoneticPr fontId="1"/>
  </si>
  <si>
    <t>（a-b)</t>
    <phoneticPr fontId="1"/>
  </si>
  <si>
    <t>（b-c)</t>
    <phoneticPr fontId="1"/>
  </si>
  <si>
    <t>1)</t>
    <phoneticPr fontId="1"/>
  </si>
  <si>
    <t>1)</t>
    <phoneticPr fontId="1"/>
  </si>
  <si>
    <t>=</t>
    <phoneticPr fontId="1"/>
  </si>
  <si>
    <t>m</t>
    <phoneticPr fontId="1"/>
  </si>
  <si>
    <t>=</t>
    <phoneticPr fontId="1"/>
  </si>
  <si>
    <t>m</t>
    <phoneticPr fontId="1"/>
  </si>
  <si>
    <t>Sab</t>
    <phoneticPr fontId="1"/>
  </si>
  <si>
    <t>=</t>
    <phoneticPr fontId="1"/>
  </si>
  <si>
    <t xml:space="preserve">W × L / 2 -(Mab + Mba) / L </t>
    <phoneticPr fontId="1"/>
  </si>
  <si>
    <t>Sbc</t>
    <phoneticPr fontId="1"/>
  </si>
  <si>
    <t xml:space="preserve">W × B / 2 -(Mbc + Mcb) / L </t>
    <phoneticPr fontId="1"/>
  </si>
  <si>
    <t>m</t>
    <phoneticPr fontId="1"/>
  </si>
  <si>
    <t xml:space="preserve">  b</t>
    <phoneticPr fontId="1"/>
  </si>
  <si>
    <t xml:space="preserve"> c</t>
    <phoneticPr fontId="1"/>
  </si>
  <si>
    <t>　　L=</t>
    <phoneticPr fontId="1"/>
  </si>
  <si>
    <t>・・・・・・・・(1)</t>
    <phoneticPr fontId="1"/>
  </si>
  <si>
    <t>=</t>
    <phoneticPr fontId="1"/>
  </si>
  <si>
    <t>kN</t>
    <phoneticPr fontId="1"/>
  </si>
  <si>
    <t>Cab =</t>
    <phoneticPr fontId="1"/>
  </si>
  <si>
    <t>Sba</t>
    <phoneticPr fontId="1"/>
  </si>
  <si>
    <t>Sab - W × L</t>
    <phoneticPr fontId="1"/>
  </si>
  <si>
    <t>Scb</t>
    <phoneticPr fontId="1"/>
  </si>
  <si>
    <t xml:space="preserve">  a</t>
    <phoneticPr fontId="1"/>
  </si>
  <si>
    <t>kN・m</t>
    <phoneticPr fontId="1"/>
  </si>
  <si>
    <t>=</t>
    <phoneticPr fontId="1"/>
  </si>
  <si>
    <t>Cba =</t>
    <phoneticPr fontId="1"/>
  </si>
  <si>
    <t>B=</t>
    <phoneticPr fontId="1"/>
  </si>
  <si>
    <t>Cbc =</t>
    <phoneticPr fontId="1"/>
  </si>
  <si>
    <t>=</t>
    <phoneticPr fontId="1"/>
  </si>
  <si>
    <t>kN・m</t>
    <phoneticPr fontId="1"/>
  </si>
  <si>
    <t>・・・・・・・・(3)</t>
    <phoneticPr fontId="1"/>
  </si>
  <si>
    <t>S(x)</t>
    <phoneticPr fontId="1"/>
  </si>
  <si>
    <t>Sab - W × x</t>
    <phoneticPr fontId="1"/>
  </si>
  <si>
    <t>Sbc - W × x</t>
    <phoneticPr fontId="1"/>
  </si>
  <si>
    <t>Ccb =</t>
    <phoneticPr fontId="1"/>
  </si>
  <si>
    <t>m</t>
    <phoneticPr fontId="1"/>
  </si>
  <si>
    <t>kN・m</t>
    <phoneticPr fontId="1"/>
  </si>
  <si>
    <t>σsa=</t>
    <phoneticPr fontId="1"/>
  </si>
  <si>
    <r>
      <t>N/mm</t>
    </r>
    <r>
      <rPr>
        <vertAlign val="superscript"/>
        <sz val="10"/>
        <rFont val="ＭＳ Ｐ明朝"/>
        <family val="1"/>
        <charset val="128"/>
      </rPr>
      <t>2</t>
    </r>
    <phoneticPr fontId="1"/>
  </si>
  <si>
    <t>Ccd =</t>
    <phoneticPr fontId="1"/>
  </si>
  <si>
    <t>kN・m</t>
    <phoneticPr fontId="1"/>
  </si>
  <si>
    <t>σca=</t>
    <phoneticPr fontId="1"/>
  </si>
  <si>
    <r>
      <t>N/mm</t>
    </r>
    <r>
      <rPr>
        <vertAlign val="superscript"/>
        <sz val="10"/>
        <rFont val="ＭＳ Ｐ明朝"/>
        <family val="1"/>
        <charset val="128"/>
      </rPr>
      <t>2</t>
    </r>
    <phoneticPr fontId="1"/>
  </si>
  <si>
    <t>=</t>
    <phoneticPr fontId="1"/>
  </si>
  <si>
    <t>kN・m</t>
    <phoneticPr fontId="1"/>
  </si>
  <si>
    <t>S(x)</t>
    <phoneticPr fontId="1"/>
  </si>
  <si>
    <t>Sab - W × x</t>
    <phoneticPr fontId="1"/>
  </si>
  <si>
    <t>Sbc - W × x</t>
    <phoneticPr fontId="1"/>
  </si>
  <si>
    <t>τa =</t>
    <phoneticPr fontId="1"/>
  </si>
  <si>
    <r>
      <t>N/mm</t>
    </r>
    <r>
      <rPr>
        <vertAlign val="superscript"/>
        <sz val="10"/>
        <rFont val="ＭＳ Ｐ明朝"/>
        <family val="1"/>
        <charset val="128"/>
      </rPr>
      <t>2</t>
    </r>
    <phoneticPr fontId="1"/>
  </si>
  <si>
    <t>Cdc =</t>
    <phoneticPr fontId="1"/>
  </si>
  <si>
    <t>R  =</t>
    <phoneticPr fontId="1"/>
  </si>
  <si>
    <t>kN・m</t>
    <phoneticPr fontId="1"/>
  </si>
  <si>
    <t>=</t>
    <phoneticPr fontId="1"/>
  </si>
  <si>
    <t>m</t>
    <phoneticPr fontId="1"/>
  </si>
  <si>
    <t>2)</t>
    <phoneticPr fontId="1"/>
  </si>
  <si>
    <t>Mab =</t>
    <phoneticPr fontId="1"/>
  </si>
  <si>
    <t>kab * (2θa + θｂ + R） + Ｃａｂ</t>
    <phoneticPr fontId="1"/>
  </si>
  <si>
    <t>=</t>
    <phoneticPr fontId="1"/>
  </si>
  <si>
    <t>=</t>
    <phoneticPr fontId="1"/>
  </si>
  <si>
    <t>S(x)</t>
    <phoneticPr fontId="1"/>
  </si>
  <si>
    <t>0 =  Sab - W × x</t>
    <phoneticPr fontId="1"/>
  </si>
  <si>
    <t>0 =  Sbc - W × x</t>
    <phoneticPr fontId="1"/>
  </si>
  <si>
    <t>=</t>
    <phoneticPr fontId="1"/>
  </si>
  <si>
    <t>kN/m</t>
    <phoneticPr fontId="1"/>
  </si>
  <si>
    <t>Mba =</t>
    <phoneticPr fontId="1"/>
  </si>
  <si>
    <t>kab * (θa + 2θｂ + R） + Ｃba</t>
    <phoneticPr fontId="1"/>
  </si>
  <si>
    <t>kN・m</t>
    <phoneticPr fontId="1"/>
  </si>
  <si>
    <t>x</t>
    <phoneticPr fontId="1"/>
  </si>
  <si>
    <t>m</t>
    <phoneticPr fontId="1"/>
  </si>
  <si>
    <t>M</t>
    <phoneticPr fontId="1"/>
  </si>
  <si>
    <t>N</t>
    <phoneticPr fontId="1"/>
  </si>
  <si>
    <t>S</t>
    <phoneticPr fontId="1"/>
  </si>
  <si>
    <t>As</t>
    <phoneticPr fontId="1"/>
  </si>
  <si>
    <t>σc</t>
    <phoneticPr fontId="1"/>
  </si>
  <si>
    <t>σs</t>
    <phoneticPr fontId="1"/>
  </si>
  <si>
    <t>τ</t>
    <phoneticPr fontId="1"/>
  </si>
  <si>
    <t>Mbc =</t>
    <phoneticPr fontId="1"/>
  </si>
  <si>
    <t>kbc * (2θb + θc + R） + Ｃｂc</t>
    <phoneticPr fontId="1"/>
  </si>
  <si>
    <t>2d</t>
    <phoneticPr fontId="1"/>
  </si>
  <si>
    <r>
      <t>kN/mm</t>
    </r>
    <r>
      <rPr>
        <vertAlign val="superscript"/>
        <sz val="10"/>
        <rFont val="ＭＳ Ｐ明朝"/>
        <family val="1"/>
        <charset val="128"/>
      </rPr>
      <t>2</t>
    </r>
    <phoneticPr fontId="1"/>
  </si>
  <si>
    <t>kN・m</t>
    <phoneticPr fontId="1"/>
  </si>
  <si>
    <t>a</t>
    <phoneticPr fontId="1"/>
  </si>
  <si>
    <t>Mab =</t>
    <phoneticPr fontId="1"/>
  </si>
  <si>
    <t>kab * (2θa + θｂ + R） + Ｃａｂ</t>
    <phoneticPr fontId="1"/>
  </si>
  <si>
    <t>Mcb =</t>
    <phoneticPr fontId="1"/>
  </si>
  <si>
    <t>kbc * (θb + 2θc + R） + Ｃcb</t>
    <phoneticPr fontId="1"/>
  </si>
  <si>
    <t>Mmax</t>
    <phoneticPr fontId="1"/>
  </si>
  <si>
    <t>(a-b)</t>
    <phoneticPr fontId="1"/>
  </si>
  <si>
    <t>-</t>
    <phoneticPr fontId="1"/>
  </si>
  <si>
    <t>kN・m</t>
    <phoneticPr fontId="1"/>
  </si>
  <si>
    <t>(x=)</t>
    <phoneticPr fontId="1"/>
  </si>
  <si>
    <t>b</t>
    <phoneticPr fontId="1"/>
  </si>
  <si>
    <t>Mba =</t>
    <phoneticPr fontId="1"/>
  </si>
  <si>
    <t>kab * (θa + 2θｂ + R） + Ｃba</t>
    <phoneticPr fontId="1"/>
  </si>
  <si>
    <t>Mcd =</t>
    <phoneticPr fontId="1"/>
  </si>
  <si>
    <t>kcd * (2θc + θd + R） + Ｃcd</t>
    <phoneticPr fontId="1"/>
  </si>
  <si>
    <t>b</t>
    <phoneticPr fontId="1"/>
  </si>
  <si>
    <t>=</t>
    <phoneticPr fontId="1"/>
  </si>
  <si>
    <t>kN・m</t>
    <phoneticPr fontId="1"/>
  </si>
  <si>
    <t>(b-c)</t>
    <phoneticPr fontId="1"/>
  </si>
  <si>
    <t>Mbc =</t>
    <phoneticPr fontId="1"/>
  </si>
  <si>
    <t>kbc * (2θb + θc + R） + Ｃｂc</t>
    <phoneticPr fontId="1"/>
  </si>
  <si>
    <t>Mdc =</t>
    <phoneticPr fontId="1"/>
  </si>
  <si>
    <t>kcd * (θc + 2θd + R） + Ｃdc</t>
    <phoneticPr fontId="1"/>
  </si>
  <si>
    <t>c</t>
    <phoneticPr fontId="1"/>
  </si>
  <si>
    <t>kN/m</t>
    <phoneticPr fontId="1"/>
  </si>
  <si>
    <t>kN・m</t>
    <phoneticPr fontId="1"/>
  </si>
  <si>
    <t>Mcb =</t>
    <phoneticPr fontId="1"/>
  </si>
  <si>
    <t>d</t>
    <phoneticPr fontId="1"/>
  </si>
  <si>
    <t>Mcd =</t>
    <phoneticPr fontId="1"/>
  </si>
  <si>
    <t>Mcb + Mcd =</t>
    <phoneticPr fontId="1"/>
  </si>
  <si>
    <t>Mdc =</t>
    <phoneticPr fontId="1"/>
  </si>
  <si>
    <t>kcd * (θc + 2θd + R） + Ｃdc</t>
    <phoneticPr fontId="1"/>
  </si>
  <si>
    <t>=</t>
    <phoneticPr fontId="1"/>
  </si>
  <si>
    <t>=</t>
    <phoneticPr fontId="1"/>
  </si>
  <si>
    <t>D13 ctc 250</t>
    <phoneticPr fontId="1"/>
  </si>
  <si>
    <t>-</t>
    <phoneticPr fontId="1"/>
  </si>
  <si>
    <t>τa (2d)=</t>
    <phoneticPr fontId="1"/>
  </si>
  <si>
    <r>
      <t>- W * L^</t>
    </r>
    <r>
      <rPr>
        <vertAlign val="superscript"/>
        <sz val="11"/>
        <rFont val="ＭＳ Ｐ明朝"/>
        <family val="1"/>
        <charset val="128"/>
      </rPr>
      <t>2</t>
    </r>
    <r>
      <rPr>
        <sz val="11"/>
        <rFont val="ＭＳ Ｐ明朝"/>
        <family val="1"/>
        <charset val="128"/>
      </rPr>
      <t xml:space="preserve"> / 12</t>
    </r>
    <phoneticPr fontId="1"/>
  </si>
  <si>
    <r>
      <t xml:space="preserve">  W * L^</t>
    </r>
    <r>
      <rPr>
        <vertAlign val="superscript"/>
        <sz val="11"/>
        <rFont val="ＭＳ Ｐ明朝"/>
        <family val="1"/>
        <charset val="128"/>
      </rPr>
      <t>2</t>
    </r>
    <r>
      <rPr>
        <sz val="11"/>
        <rFont val="ＭＳ Ｐ明朝"/>
        <family val="1"/>
        <charset val="128"/>
      </rPr>
      <t xml:space="preserve"> / 12</t>
    </r>
    <phoneticPr fontId="1"/>
  </si>
  <si>
    <r>
      <t>- W * B^</t>
    </r>
    <r>
      <rPr>
        <vertAlign val="superscript"/>
        <sz val="11"/>
        <rFont val="ＭＳ Ｐ明朝"/>
        <family val="1"/>
        <charset val="128"/>
      </rPr>
      <t>2</t>
    </r>
    <r>
      <rPr>
        <sz val="11"/>
        <rFont val="ＭＳ Ｐ明朝"/>
        <family val="1"/>
        <charset val="128"/>
      </rPr>
      <t xml:space="preserve"> / 12</t>
    </r>
    <phoneticPr fontId="1"/>
  </si>
  <si>
    <r>
      <t xml:space="preserve">  W * B^</t>
    </r>
    <r>
      <rPr>
        <vertAlign val="superscript"/>
        <sz val="11"/>
        <rFont val="ＭＳ Ｐ明朝"/>
        <family val="1"/>
        <charset val="128"/>
      </rPr>
      <t>2</t>
    </r>
    <r>
      <rPr>
        <sz val="11"/>
        <rFont val="ＭＳ Ｐ明朝"/>
        <family val="1"/>
        <charset val="128"/>
      </rPr>
      <t xml:space="preserve"> / 12</t>
    </r>
    <phoneticPr fontId="1"/>
  </si>
  <si>
    <r>
      <t>Sab × x - W × x^</t>
    </r>
    <r>
      <rPr>
        <vertAlign val="superscript"/>
        <sz val="11"/>
        <rFont val="ＭＳ Ｐ明朝"/>
        <family val="1"/>
        <charset val="128"/>
      </rPr>
      <t>2</t>
    </r>
    <r>
      <rPr>
        <sz val="11"/>
        <rFont val="ＭＳ Ｐ明朝"/>
        <family val="1"/>
        <charset val="128"/>
      </rPr>
      <t xml:space="preserve"> /2 + Mab</t>
    </r>
    <phoneticPr fontId="1"/>
  </si>
  <si>
    <r>
      <t>Sbc × x - W × x^</t>
    </r>
    <r>
      <rPr>
        <vertAlign val="superscript"/>
        <sz val="11"/>
        <rFont val="ＭＳ Ｐ明朝"/>
        <family val="1"/>
        <charset val="128"/>
      </rPr>
      <t>2</t>
    </r>
    <r>
      <rPr>
        <sz val="11"/>
        <rFont val="ＭＳ Ｐ明朝"/>
        <family val="1"/>
        <charset val="128"/>
      </rPr>
      <t xml:space="preserve"> /2 + Mbc</t>
    </r>
    <phoneticPr fontId="1"/>
  </si>
  <si>
    <t>D29 ctc 250</t>
  </si>
  <si>
    <t>D29 ctc 250</t>
    <phoneticPr fontId="1"/>
  </si>
  <si>
    <t>D22 ctc 250</t>
    <phoneticPr fontId="1"/>
  </si>
  <si>
    <t>W =</t>
    <phoneticPr fontId="1"/>
  </si>
  <si>
    <t>ラーメン解析は、部材節点の剛域を考慮しない”たわみ角法”によって行う</t>
    <rPh sb="4" eb="6">
      <t>カイセキ</t>
    </rPh>
    <rPh sb="8" eb="9">
      <t>ブ</t>
    </rPh>
    <rPh sb="9" eb="10">
      <t>ザイ</t>
    </rPh>
    <rPh sb="10" eb="11">
      <t>セツ</t>
    </rPh>
    <rPh sb="11" eb="12">
      <t>テン</t>
    </rPh>
    <rPh sb="13" eb="14">
      <t>ゴウ</t>
    </rPh>
    <rPh sb="14" eb="15">
      <t>イキ</t>
    </rPh>
    <rPh sb="16" eb="18">
      <t>コウリョ</t>
    </rPh>
    <rPh sb="25" eb="26">
      <t>カク</t>
    </rPh>
    <rPh sb="26" eb="27">
      <t>ホウ</t>
    </rPh>
    <rPh sb="32" eb="33">
      <t>オコナ</t>
    </rPh>
    <phoneticPr fontId="1"/>
  </si>
  <si>
    <t>Sbc - W × B</t>
    <phoneticPr fontId="1"/>
  </si>
  <si>
    <t>：</t>
    <phoneticPr fontId="11"/>
  </si>
  <si>
    <t>：</t>
    <phoneticPr fontId="11"/>
  </si>
  <si>
    <t>使用法</t>
    <rPh sb="0" eb="3">
      <t>シヨウホウ</t>
    </rPh>
    <phoneticPr fontId="11"/>
  </si>
  <si>
    <t>　薄いグリーンのセルのみ入力します。</t>
    <rPh sb="1" eb="2">
      <t>ウス</t>
    </rPh>
    <rPh sb="12" eb="14">
      <t>ニュウリョク</t>
    </rPh>
    <phoneticPr fontId="11"/>
  </si>
  <si>
    <t>　計算されたモーメント・せん断力・軸力により、断面検討をして下さい。</t>
    <rPh sb="1" eb="3">
      <t>ケイサン</t>
    </rPh>
    <rPh sb="14" eb="15">
      <t>ダン</t>
    </rPh>
    <rPh sb="15" eb="16">
      <t>リョク</t>
    </rPh>
    <rPh sb="17" eb="18">
      <t>ジク</t>
    </rPh>
    <rPh sb="18" eb="19">
      <t>リョク</t>
    </rPh>
    <rPh sb="23" eb="25">
      <t>ダンメン</t>
    </rPh>
    <rPh sb="25" eb="27">
      <t>ケントウ</t>
    </rPh>
    <rPh sb="30" eb="31">
      <t>クダ</t>
    </rPh>
    <phoneticPr fontId="11"/>
  </si>
  <si>
    <t>三辺に同じ等分布荷重が作用する場合のみ、計算可能です。</t>
    <rPh sb="0" eb="2">
      <t>ミベ</t>
    </rPh>
    <rPh sb="3" eb="4">
      <t>オナ</t>
    </rPh>
    <rPh sb="5" eb="6">
      <t>トウ</t>
    </rPh>
    <rPh sb="6" eb="8">
      <t>ブンプ</t>
    </rPh>
    <rPh sb="8" eb="10">
      <t>カジュウ</t>
    </rPh>
    <rPh sb="11" eb="13">
      <t>サヨウ</t>
    </rPh>
    <rPh sb="15" eb="17">
      <t>バアイ</t>
    </rPh>
    <rPh sb="20" eb="22">
      <t>ケイサン</t>
    </rPh>
    <rPh sb="22" eb="24">
      <t>カノウ</t>
    </rPh>
    <phoneticPr fontId="11"/>
  </si>
  <si>
    <t>固定端門形ラーメンシート</t>
    <rPh sb="0" eb="3">
      <t>コテイタン</t>
    </rPh>
    <rPh sb="3" eb="4">
      <t>モン</t>
    </rPh>
    <rPh sb="4" eb="5">
      <t>カタ</t>
    </rPh>
    <phoneticPr fontId="11"/>
  </si>
  <si>
    <t>　申し訳ありませんが、３ページ目の’式(1)(2)(3)の連立方程式’は、使用者において解いて下さい。</t>
    <rPh sb="1" eb="2">
      <t>モウ</t>
    </rPh>
    <rPh sb="3" eb="4">
      <t>ワケ</t>
    </rPh>
    <rPh sb="15" eb="16">
      <t>メ</t>
    </rPh>
    <rPh sb="37" eb="40">
      <t>シヨウシャ</t>
    </rPh>
    <rPh sb="47" eb="48">
      <t>クダ</t>
    </rPh>
    <phoneticPr fontId="11"/>
  </si>
  <si>
    <t>部材厚は三辺とも同厚とし、端部は両方とも固定されています。</t>
    <rPh sb="0" eb="1">
      <t>ブ</t>
    </rPh>
    <rPh sb="1" eb="2">
      <t>ザイ</t>
    </rPh>
    <rPh sb="2" eb="3">
      <t>アツ</t>
    </rPh>
    <rPh sb="4" eb="5">
      <t>サン</t>
    </rPh>
    <rPh sb="5" eb="6">
      <t>ペン</t>
    </rPh>
    <rPh sb="8" eb="9">
      <t>ドウ</t>
    </rPh>
    <rPh sb="9" eb="10">
      <t>アツ</t>
    </rPh>
    <rPh sb="13" eb="14">
      <t>タン</t>
    </rPh>
    <rPh sb="14" eb="15">
      <t>ブ</t>
    </rPh>
    <rPh sb="16" eb="18">
      <t>リョウホウ</t>
    </rPh>
    <rPh sb="20" eb="22">
      <t>コテイ</t>
    </rPh>
    <phoneticPr fontId="11"/>
  </si>
  <si>
    <t>Kab =</t>
    <phoneticPr fontId="1"/>
  </si>
  <si>
    <t>Kcd =</t>
    <phoneticPr fontId="1"/>
  </si>
  <si>
    <t>Kbc =</t>
    <phoneticPr fontId="1"/>
  </si>
  <si>
    <t>ｋab =</t>
    <phoneticPr fontId="1"/>
  </si>
  <si>
    <t>K0 とおくと</t>
    <phoneticPr fontId="1"/>
  </si>
  <si>
    <t>kcd =</t>
    <phoneticPr fontId="1"/>
  </si>
  <si>
    <t>Kab/K0=</t>
    <phoneticPr fontId="1"/>
  </si>
  <si>
    <t>kｂｃ =</t>
    <phoneticPr fontId="1"/>
  </si>
  <si>
    <t>kad =</t>
    <phoneticPr fontId="1"/>
  </si>
  <si>
    <t>Kbc/K0=</t>
    <phoneticPr fontId="1"/>
  </si>
  <si>
    <t>　モーメント図、せん断力図は使用者で作図してください。</t>
    <rPh sb="6" eb="7">
      <t>ズ</t>
    </rPh>
    <rPh sb="10" eb="11">
      <t>ダン</t>
    </rPh>
    <rPh sb="11" eb="12">
      <t>リョク</t>
    </rPh>
    <rPh sb="12" eb="13">
      <t>ズ</t>
    </rPh>
    <rPh sb="14" eb="17">
      <t>シヨウシャ</t>
    </rPh>
    <rPh sb="18" eb="20">
      <t>サクズ</t>
    </rPh>
    <phoneticPr fontId="11"/>
  </si>
  <si>
    <t>条件</t>
    <rPh sb="0" eb="2">
      <t>ジョウケン</t>
    </rPh>
    <phoneticPr fontId="11"/>
  </si>
  <si>
    <t>ご注意</t>
    <rPh sb="1" eb="3">
      <t>チュウイ</t>
    </rPh>
    <phoneticPr fontId="15"/>
  </si>
  <si>
    <t>成果出力した結果を十分確認し、使用者の責任においてご使用下さい。</t>
    <phoneticPr fontId="15"/>
  </si>
  <si>
    <t>このプログラムを使用した事によって、いかなる損害が発生しましても、一切保証出来ません。</t>
    <phoneticPr fontId="15"/>
  </si>
  <si>
    <t>名      称</t>
    <phoneticPr fontId="15"/>
  </si>
  <si>
    <t>取り扱い種別</t>
    <phoneticPr fontId="15"/>
  </si>
  <si>
    <t>フリーソフト</t>
  </si>
  <si>
    <t xml:space="preserve">問合せ先  </t>
    <phoneticPr fontId="15"/>
  </si>
  <si>
    <t>mirainet1712@topaz.plala.or.jp</t>
  </si>
  <si>
    <t>固定端門形ラーメンの構造計算（参考）（設計支援）</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</si>
</sst>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_ "/>
    <numFmt numFmtId="177" formatCode="0.000"/>
    <numFmt numFmtId="178" formatCode="0.0"/>
  </numFmts>
  <fonts count="16">
    <font>
      <sz val="11"/>
      <name val="ＭＳ Ｐゴシック"/>
      <charset val="128"/>
    </font>
    <font>
      <sz val="6"/>
      <name val="ＭＳ Ｐゴシック"/>
      <family val="3"/>
      <charset val="128"/>
    </font>
    <font>
      <sz val="12"/>
      <name val="ＭＳ Ｐ明朝"/>
      <family val="1"/>
      <charset val="128"/>
    </font>
    <font>
      <vertAlign val="superscript"/>
      <sz val="10"/>
      <name val="ＭＳ Ｐ明朝"/>
      <family val="1"/>
      <charset val="128"/>
    </font>
    <font>
      <sz val="10"/>
      <name val="ＭＳ Ｐ明朝"/>
      <family val="1"/>
      <charset val="128"/>
    </font>
    <font>
      <sz val="11"/>
      <name val="ＭＳ Ｐ明朝"/>
      <family val="1"/>
      <charset val="128"/>
    </font>
    <font>
      <u/>
      <sz val="11"/>
      <name val="ＭＳ Ｐ明朝"/>
      <family val="1"/>
      <charset val="128"/>
    </font>
    <font>
      <vertAlign val="superscript"/>
      <sz val="11"/>
      <name val="ＭＳ Ｐ明朝"/>
      <family val="1"/>
      <charset val="128"/>
    </font>
    <font>
      <b/>
      <sz val="11"/>
      <name val="ＭＳ Ｐ明朝"/>
      <family val="1"/>
      <charset val="128"/>
    </font>
    <font>
      <sz val="12"/>
      <name val="Osaka"/>
      <family val="3"/>
      <charset val="128"/>
    </font>
    <font>
      <b/>
      <sz val="11"/>
      <color indexed="81"/>
      <name val="ＭＳ Ｐゴシック"/>
      <family val="3"/>
      <charset val="128"/>
    </font>
    <font>
      <sz val="6"/>
      <name val="Osaka"/>
      <family val="3"/>
      <charset val="128"/>
    </font>
    <font>
      <sz val="11"/>
      <color indexed="10"/>
      <name val="Osaka"/>
      <family val="3"/>
      <charset val="128"/>
    </font>
    <font>
      <sz val="11"/>
      <name val="Osaka"/>
      <family val="3"/>
      <charset val="128"/>
    </font>
    <font>
      <b/>
      <sz val="12"/>
      <color indexed="12"/>
      <name val="ＭＳ Ｐ明朝"/>
      <family val="1"/>
      <charset val="128"/>
    </font>
    <font>
      <sz val="6"/>
      <name val="ＭＳ Ｐ明朝"/>
      <family val="1"/>
      <charset val="128"/>
    </font>
  </fonts>
  <fills count="3">
    <fill>
      <patternFill patternType="none"/>
    </fill>
    <fill>
      <patternFill patternType="gray125"/>
    </fill>
    <fill>
      <patternFill patternType="solid">
        <fgColor indexed="42"/>
        <bgColor indexed="64"/>
      </patternFill>
    </fill>
  </fills>
  <borders count="18">
    <border>
      <left/>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2">
    <xf numFmtId="0" fontId="0" fillId="0" borderId="0"/>
    <xf numFmtId="0" fontId="9" fillId="0" borderId="0" applyFont="0"/>
  </cellStyleXfs>
  <cellXfs count="75">
    <xf numFmtId="0" fontId="0" fillId="0" borderId="0" xfId="0"/>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pplyProtection="1">
      <alignment vertical="center"/>
      <protection locked="0"/>
    </xf>
    <xf numFmtId="0" fontId="5" fillId="0" borderId="0" xfId="0" applyFont="1" applyAlignment="1" applyProtection="1">
      <alignment horizontal="center" vertical="center"/>
      <protection locked="0"/>
    </xf>
    <xf numFmtId="0" fontId="5" fillId="0" borderId="0" xfId="0" applyFont="1" applyAlignment="1" applyProtection="1">
      <alignment horizontal="right" vertical="center"/>
      <protection locked="0"/>
    </xf>
    <xf numFmtId="177" fontId="5" fillId="0" borderId="0" xfId="0" applyNumberFormat="1" applyFont="1" applyAlignment="1" applyProtection="1">
      <alignment vertical="center"/>
      <protection locked="0"/>
    </xf>
    <xf numFmtId="2" fontId="5" fillId="0" borderId="0" xfId="0" applyNumberFormat="1" applyFont="1" applyAlignment="1" applyProtection="1">
      <alignment vertical="center"/>
      <protection locked="0"/>
    </xf>
    <xf numFmtId="177" fontId="5" fillId="0" borderId="0" xfId="0" applyNumberFormat="1" applyFont="1" applyAlignment="1" applyProtection="1">
      <alignment horizontal="left" vertical="center"/>
      <protection locked="0"/>
    </xf>
    <xf numFmtId="0" fontId="5" fillId="0" borderId="1" xfId="0" applyFont="1" applyBorder="1" applyAlignment="1" applyProtection="1">
      <alignment horizontal="center" vertical="center"/>
      <protection locked="0"/>
    </xf>
    <xf numFmtId="0" fontId="5" fillId="0" borderId="2"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176" fontId="2" fillId="0" borderId="4" xfId="0" applyNumberFormat="1"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2" fontId="5" fillId="0" borderId="8" xfId="0" applyNumberFormat="1" applyFont="1" applyBorder="1" applyAlignment="1" applyProtection="1">
      <alignment vertical="center"/>
      <protection locked="0"/>
    </xf>
    <xf numFmtId="0" fontId="5" fillId="2" borderId="8" xfId="0" applyFont="1" applyFill="1" applyBorder="1" applyAlignment="1" applyProtection="1">
      <alignment horizontal="center" vertical="center"/>
      <protection locked="0"/>
    </xf>
    <xf numFmtId="178" fontId="5" fillId="2" borderId="8" xfId="0" applyNumberFormat="1" applyFont="1" applyFill="1" applyBorder="1" applyAlignment="1" applyProtection="1">
      <alignment vertical="center"/>
      <protection locked="0"/>
    </xf>
    <xf numFmtId="0" fontId="5" fillId="2" borderId="8" xfId="0" applyFont="1" applyFill="1" applyBorder="1" applyAlignment="1" applyProtection="1">
      <alignment horizontal="right" vertical="center"/>
      <protection locked="0"/>
    </xf>
    <xf numFmtId="0" fontId="5" fillId="2" borderId="8" xfId="0" applyFont="1" applyFill="1" applyBorder="1" applyAlignment="1" applyProtection="1">
      <alignment vertical="center"/>
      <protection locked="0"/>
    </xf>
    <xf numFmtId="0" fontId="5" fillId="2" borderId="9" xfId="0" applyFont="1" applyFill="1" applyBorder="1" applyAlignment="1" applyProtection="1">
      <alignment vertical="center"/>
      <protection locked="0"/>
    </xf>
    <xf numFmtId="2" fontId="5" fillId="0" borderId="4" xfId="0" applyNumberFormat="1" applyFont="1" applyBorder="1" applyAlignment="1" applyProtection="1">
      <alignment vertical="center"/>
      <protection locked="0"/>
    </xf>
    <xf numFmtId="0" fontId="5" fillId="0" borderId="4" xfId="0" applyFont="1" applyBorder="1" applyAlignment="1" applyProtection="1">
      <alignment vertical="center"/>
      <protection locked="0"/>
    </xf>
    <xf numFmtId="2" fontId="5" fillId="0" borderId="4" xfId="0" applyNumberFormat="1" applyFont="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xf numFmtId="178" fontId="5" fillId="2" borderId="4" xfId="0" applyNumberFormat="1" applyFont="1" applyFill="1" applyBorder="1" applyAlignment="1" applyProtection="1">
      <alignment vertical="center"/>
      <protection locked="0"/>
    </xf>
    <xf numFmtId="0" fontId="5" fillId="2" borderId="4" xfId="0" applyFont="1" applyFill="1" applyBorder="1" applyAlignment="1" applyProtection="1">
      <alignment horizontal="right" vertical="center"/>
      <protection locked="0"/>
    </xf>
    <xf numFmtId="0" fontId="5" fillId="2" borderId="10" xfId="0" applyFont="1" applyFill="1" applyBorder="1" applyAlignment="1" applyProtection="1">
      <alignment horizontal="right" vertical="center"/>
      <protection locked="0"/>
    </xf>
    <xf numFmtId="2" fontId="5" fillId="2" borderId="10" xfId="0" applyNumberFormat="1" applyFont="1" applyFill="1" applyBorder="1" applyAlignment="1" applyProtection="1">
      <alignment horizontal="right" vertical="center"/>
      <protection locked="0"/>
    </xf>
    <xf numFmtId="0" fontId="5" fillId="2" borderId="9" xfId="0" applyFont="1" applyFill="1" applyBorder="1" applyAlignment="1" applyProtection="1">
      <alignment horizontal="right" vertical="center"/>
      <protection locked="0"/>
    </xf>
    <xf numFmtId="2" fontId="5" fillId="2" borderId="9" xfId="0" applyNumberFormat="1" applyFont="1" applyFill="1" applyBorder="1" applyAlignment="1" applyProtection="1">
      <alignment horizontal="right" vertical="center"/>
      <protection locked="0"/>
    </xf>
    <xf numFmtId="0" fontId="5" fillId="0" borderId="11" xfId="0" applyFont="1" applyBorder="1" applyAlignment="1" applyProtection="1">
      <alignment horizontal="center" vertical="center"/>
      <protection locked="0"/>
    </xf>
    <xf numFmtId="0" fontId="5" fillId="0" borderId="12" xfId="0" applyFont="1" applyBorder="1" applyAlignment="1" applyProtection="1">
      <alignment horizontal="center" vertical="center"/>
      <protection locked="0"/>
    </xf>
    <xf numFmtId="2" fontId="5" fillId="0" borderId="12" xfId="0" applyNumberFormat="1" applyFont="1" applyBorder="1" applyAlignment="1" applyProtection="1">
      <alignment vertical="center"/>
      <protection locked="0"/>
    </xf>
    <xf numFmtId="0" fontId="5" fillId="2" borderId="12" xfId="0" applyFont="1" applyFill="1" applyBorder="1" applyAlignment="1" applyProtection="1">
      <alignment horizontal="center" vertical="center"/>
      <protection locked="0"/>
    </xf>
    <xf numFmtId="178" fontId="5" fillId="2" borderId="12" xfId="0" applyNumberFormat="1" applyFont="1" applyFill="1" applyBorder="1" applyAlignment="1" applyProtection="1">
      <alignment vertical="center"/>
      <protection locked="0"/>
    </xf>
    <xf numFmtId="0" fontId="5" fillId="2" borderId="12" xfId="0" applyFont="1" applyFill="1" applyBorder="1" applyAlignment="1" applyProtection="1">
      <alignment horizontal="right" vertical="center"/>
      <protection locked="0"/>
    </xf>
    <xf numFmtId="0" fontId="5" fillId="2" borderId="13" xfId="0" applyFont="1" applyFill="1" applyBorder="1" applyAlignment="1" applyProtection="1">
      <alignment horizontal="right" vertical="center"/>
      <protection locked="0"/>
    </xf>
    <xf numFmtId="0" fontId="8" fillId="2" borderId="0" xfId="0" applyFont="1" applyFill="1" applyAlignment="1" applyProtection="1">
      <alignment vertical="center"/>
      <protection locked="0"/>
    </xf>
    <xf numFmtId="177" fontId="8" fillId="2" borderId="0" xfId="0" applyNumberFormat="1" applyFont="1" applyFill="1" applyAlignment="1" applyProtection="1">
      <alignment vertical="center"/>
      <protection locked="0"/>
    </xf>
    <xf numFmtId="0" fontId="2" fillId="0" borderId="0" xfId="0" applyFont="1" applyAlignment="1" applyProtection="1">
      <alignment vertical="center"/>
    </xf>
    <xf numFmtId="0" fontId="5" fillId="0" borderId="0" xfId="0" applyFont="1" applyAlignment="1" applyProtection="1">
      <alignment vertical="center"/>
    </xf>
    <xf numFmtId="177" fontId="5" fillId="0" borderId="0" xfId="0" applyNumberFormat="1" applyFont="1" applyAlignment="1" applyProtection="1">
      <alignment horizontal="center" vertical="center"/>
    </xf>
    <xf numFmtId="177" fontId="5" fillId="0" borderId="0" xfId="0" applyNumberFormat="1" applyFont="1" applyAlignment="1" applyProtection="1">
      <alignment vertical="center"/>
    </xf>
    <xf numFmtId="177" fontId="5" fillId="0" borderId="0" xfId="0" applyNumberFormat="1" applyFont="1" applyAlignment="1" applyProtection="1">
      <alignment horizontal="lef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176" fontId="2" fillId="0" borderId="0" xfId="0" applyNumberFormat="1" applyFont="1" applyAlignment="1" applyProtection="1">
      <alignment vertical="center"/>
    </xf>
    <xf numFmtId="0" fontId="8" fillId="0" borderId="0" xfId="0" applyFont="1" applyFill="1" applyAlignment="1" applyProtection="1">
      <alignment vertical="center"/>
    </xf>
    <xf numFmtId="176" fontId="2" fillId="0" borderId="0" xfId="0" applyNumberFormat="1" applyFont="1" applyFill="1" applyAlignment="1" applyProtection="1">
      <alignment vertical="center"/>
    </xf>
    <xf numFmtId="0" fontId="4" fillId="0" borderId="0" xfId="0" applyFont="1" applyAlignment="1" applyProtection="1">
      <alignment vertical="center"/>
    </xf>
    <xf numFmtId="178" fontId="5" fillId="0" borderId="0" xfId="0" applyNumberFormat="1" applyFont="1" applyAlignment="1" applyProtection="1">
      <alignment vertical="center"/>
    </xf>
    <xf numFmtId="176" fontId="2" fillId="0" borderId="0" xfId="0" applyNumberFormat="1" applyFont="1" applyAlignment="1" applyProtection="1">
      <alignment horizontal="right" vertical="center"/>
    </xf>
    <xf numFmtId="2" fontId="5" fillId="0" borderId="0" xfId="0" applyNumberFormat="1" applyFont="1" applyAlignment="1" applyProtection="1">
      <alignment vertical="center"/>
    </xf>
    <xf numFmtId="0" fontId="5" fillId="0" borderId="0" xfId="1" applyFont="1" applyAlignment="1">
      <alignment vertical="center"/>
    </xf>
    <xf numFmtId="0" fontId="5"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5" fillId="0" borderId="0" xfId="0" applyFont="1" applyAlignment="1" applyProtection="1">
      <alignment horizontal="center" vertical="center"/>
    </xf>
    <xf numFmtId="0" fontId="6" fillId="0" borderId="0" xfId="0" applyFont="1" applyAlignment="1" applyProtection="1">
      <alignment vertical="center"/>
    </xf>
    <xf numFmtId="0" fontId="5" fillId="0" borderId="0" xfId="0" quotePrefix="1" applyFont="1" applyAlignment="1" applyProtection="1">
      <alignment vertical="center"/>
    </xf>
    <xf numFmtId="176" fontId="2" fillId="0" borderId="0" xfId="0" applyNumberFormat="1" applyFont="1" applyAlignment="1" applyProtection="1">
      <alignment horizontal="center" vertical="center"/>
    </xf>
    <xf numFmtId="0" fontId="5" fillId="2" borderId="0" xfId="0" applyFont="1" applyFill="1" applyAlignment="1" applyProtection="1">
      <alignment vertical="center"/>
      <protection locked="0"/>
    </xf>
    <xf numFmtId="2" fontId="5" fillId="2" borderId="0" xfId="0" applyNumberFormat="1" applyFont="1" applyFill="1" applyAlignment="1" applyProtection="1">
      <alignment vertical="center"/>
      <protection locked="0"/>
    </xf>
    <xf numFmtId="178" fontId="5" fillId="0" borderId="0" xfId="0" applyNumberFormat="1" applyFont="1" applyAlignment="1" applyProtection="1">
      <alignment horizontal="center" vertical="center"/>
    </xf>
    <xf numFmtId="0" fontId="14" fillId="0" borderId="0" xfId="1" applyFont="1" applyAlignment="1">
      <alignment vertical="center" wrapText="1"/>
    </xf>
    <xf numFmtId="0" fontId="0" fillId="0" borderId="0" xfId="0" applyAlignment="1">
      <alignment vertical="center"/>
    </xf>
    <xf numFmtId="177" fontId="5" fillId="0" borderId="0" xfId="0" applyNumberFormat="1" applyFont="1" applyAlignment="1" applyProtection="1">
      <alignment horizontal="center" vertical="center"/>
    </xf>
    <xf numFmtId="0" fontId="5" fillId="0" borderId="14" xfId="0" applyFont="1" applyBorder="1" applyAlignment="1" applyProtection="1">
      <alignment horizontal="center" vertical="center"/>
      <protection locked="0"/>
    </xf>
    <xf numFmtId="0" fontId="5" fillId="0" borderId="15"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5" fillId="0" borderId="17" xfId="0" applyFont="1" applyBorder="1" applyAlignment="1" applyProtection="1">
      <alignment horizontal="center" vertical="center"/>
      <protection locked="0"/>
    </xf>
  </cellXfs>
  <cellStyles count="2">
    <cellStyle name="標準" xfId="0" builtinId="0"/>
    <cellStyle name="標準_流量計算表v18" xfId="1" xr:uid="{00000000-0005-0000-0000-000001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5</xdr:col>
      <xdr:colOff>295275</xdr:colOff>
      <xdr:row>2</xdr:row>
      <xdr:rowOff>238125</xdr:rowOff>
    </xdr:from>
    <xdr:to>
      <xdr:col>11</xdr:col>
      <xdr:colOff>342900</xdr:colOff>
      <xdr:row>10</xdr:row>
      <xdr:rowOff>19050</xdr:rowOff>
    </xdr:to>
    <xdr:grpSp>
      <xdr:nvGrpSpPr>
        <xdr:cNvPr id="19457" name="Group 1">
          <a:extLst>
            <a:ext uri="{FF2B5EF4-FFF2-40B4-BE49-F238E27FC236}">
              <a16:creationId xmlns:a16="http://schemas.microsoft.com/office/drawing/2014/main" id="{DA90A904-B64B-4293-A11D-1FB11B6A37FD}"/>
            </a:ext>
          </a:extLst>
        </xdr:cNvPr>
        <xdr:cNvGrpSpPr>
          <a:grpSpLocks/>
        </xdr:cNvGrpSpPr>
      </xdr:nvGrpSpPr>
      <xdr:grpSpPr bwMode="auto">
        <a:xfrm>
          <a:off x="3163981" y="731184"/>
          <a:ext cx="3230095" cy="1753160"/>
          <a:chOff x="331" y="77"/>
          <a:chExt cx="340" cy="185"/>
        </a:xfrm>
      </xdr:grpSpPr>
      <xdr:sp macro="" textlink="">
        <xdr:nvSpPr>
          <xdr:cNvPr id="19458" name="Line 2">
            <a:extLst>
              <a:ext uri="{FF2B5EF4-FFF2-40B4-BE49-F238E27FC236}">
                <a16:creationId xmlns:a16="http://schemas.microsoft.com/office/drawing/2014/main" id="{7106B3FA-F83D-42C4-9B7B-40DB412D6F15}"/>
              </a:ext>
            </a:extLst>
          </xdr:cNvPr>
          <xdr:cNvSpPr>
            <a:spLocks noChangeShapeType="1"/>
          </xdr:cNvSpPr>
        </xdr:nvSpPr>
        <xdr:spPr bwMode="auto">
          <a:xfrm>
            <a:off x="331" y="208"/>
            <a:ext cx="3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59" name="Line 3">
            <a:extLst>
              <a:ext uri="{FF2B5EF4-FFF2-40B4-BE49-F238E27FC236}">
                <a16:creationId xmlns:a16="http://schemas.microsoft.com/office/drawing/2014/main" id="{863D3B57-2361-4418-8259-E1BA00C0A349}"/>
              </a:ext>
            </a:extLst>
          </xdr:cNvPr>
          <xdr:cNvSpPr>
            <a:spLocks noChangeShapeType="1"/>
          </xdr:cNvSpPr>
        </xdr:nvSpPr>
        <xdr:spPr bwMode="auto">
          <a:xfrm flipV="1">
            <a:off x="381" y="98"/>
            <a:ext cx="0" cy="11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60" name="Line 4">
            <a:extLst>
              <a:ext uri="{FF2B5EF4-FFF2-40B4-BE49-F238E27FC236}">
                <a16:creationId xmlns:a16="http://schemas.microsoft.com/office/drawing/2014/main" id="{46744830-12D5-4A1B-B61B-1DC446A8539E}"/>
              </a:ext>
            </a:extLst>
          </xdr:cNvPr>
          <xdr:cNvSpPr>
            <a:spLocks noChangeShapeType="1"/>
          </xdr:cNvSpPr>
        </xdr:nvSpPr>
        <xdr:spPr bwMode="auto">
          <a:xfrm>
            <a:off x="381" y="98"/>
            <a:ext cx="236"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61" name="Line 5">
            <a:extLst>
              <a:ext uri="{FF2B5EF4-FFF2-40B4-BE49-F238E27FC236}">
                <a16:creationId xmlns:a16="http://schemas.microsoft.com/office/drawing/2014/main" id="{BEFD7D47-BDCC-4CC5-97C1-FDE1F2C3584E}"/>
              </a:ext>
            </a:extLst>
          </xdr:cNvPr>
          <xdr:cNvSpPr>
            <a:spLocks noChangeShapeType="1"/>
          </xdr:cNvSpPr>
        </xdr:nvSpPr>
        <xdr:spPr bwMode="auto">
          <a:xfrm>
            <a:off x="617" y="98"/>
            <a:ext cx="0" cy="11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62" name="Line 6">
            <a:extLst>
              <a:ext uri="{FF2B5EF4-FFF2-40B4-BE49-F238E27FC236}">
                <a16:creationId xmlns:a16="http://schemas.microsoft.com/office/drawing/2014/main" id="{8E6EA8C9-742B-437A-A14E-BD93CF82A41F}"/>
              </a:ext>
            </a:extLst>
          </xdr:cNvPr>
          <xdr:cNvSpPr>
            <a:spLocks noChangeShapeType="1"/>
          </xdr:cNvSpPr>
        </xdr:nvSpPr>
        <xdr:spPr bwMode="auto">
          <a:xfrm flipV="1">
            <a:off x="432" y="142"/>
            <a:ext cx="0" cy="66"/>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63" name="Line 7">
            <a:extLst>
              <a:ext uri="{FF2B5EF4-FFF2-40B4-BE49-F238E27FC236}">
                <a16:creationId xmlns:a16="http://schemas.microsoft.com/office/drawing/2014/main" id="{8CFF5782-7077-425B-B6D9-23968DDD05A6}"/>
              </a:ext>
            </a:extLst>
          </xdr:cNvPr>
          <xdr:cNvSpPr>
            <a:spLocks noChangeShapeType="1"/>
          </xdr:cNvSpPr>
        </xdr:nvSpPr>
        <xdr:spPr bwMode="auto">
          <a:xfrm>
            <a:off x="432" y="142"/>
            <a:ext cx="133"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64" name="Line 8">
            <a:extLst>
              <a:ext uri="{FF2B5EF4-FFF2-40B4-BE49-F238E27FC236}">
                <a16:creationId xmlns:a16="http://schemas.microsoft.com/office/drawing/2014/main" id="{1C9B36F5-E1A9-4CA6-9846-F63E4B25A6BF}"/>
              </a:ext>
            </a:extLst>
          </xdr:cNvPr>
          <xdr:cNvSpPr>
            <a:spLocks noChangeShapeType="1"/>
          </xdr:cNvSpPr>
        </xdr:nvSpPr>
        <xdr:spPr bwMode="auto">
          <a:xfrm>
            <a:off x="565" y="142"/>
            <a:ext cx="0" cy="66"/>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65" name="Line 9">
            <a:extLst>
              <a:ext uri="{FF2B5EF4-FFF2-40B4-BE49-F238E27FC236}">
                <a16:creationId xmlns:a16="http://schemas.microsoft.com/office/drawing/2014/main" id="{2F21B77C-4476-46FB-B629-0F15181BB1A5}"/>
              </a:ext>
            </a:extLst>
          </xdr:cNvPr>
          <xdr:cNvSpPr>
            <a:spLocks noChangeShapeType="1"/>
          </xdr:cNvSpPr>
        </xdr:nvSpPr>
        <xdr:spPr bwMode="auto">
          <a:xfrm flipV="1">
            <a:off x="406" y="119"/>
            <a:ext cx="0" cy="89"/>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9466" name="Line 10">
            <a:extLst>
              <a:ext uri="{FF2B5EF4-FFF2-40B4-BE49-F238E27FC236}">
                <a16:creationId xmlns:a16="http://schemas.microsoft.com/office/drawing/2014/main" id="{3B341408-14A5-4074-8494-607771889441}"/>
              </a:ext>
            </a:extLst>
          </xdr:cNvPr>
          <xdr:cNvSpPr>
            <a:spLocks noChangeShapeType="1"/>
          </xdr:cNvSpPr>
        </xdr:nvSpPr>
        <xdr:spPr bwMode="auto">
          <a:xfrm>
            <a:off x="406" y="119"/>
            <a:ext cx="185"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9467" name="Line 11">
            <a:extLst>
              <a:ext uri="{FF2B5EF4-FFF2-40B4-BE49-F238E27FC236}">
                <a16:creationId xmlns:a16="http://schemas.microsoft.com/office/drawing/2014/main" id="{D78861B7-3907-45A5-AAE8-21E5538E42E5}"/>
              </a:ext>
            </a:extLst>
          </xdr:cNvPr>
          <xdr:cNvSpPr>
            <a:spLocks noChangeShapeType="1"/>
          </xdr:cNvSpPr>
        </xdr:nvSpPr>
        <xdr:spPr bwMode="auto">
          <a:xfrm>
            <a:off x="591" y="119"/>
            <a:ext cx="0" cy="89"/>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9468" name="Line 12">
            <a:extLst>
              <a:ext uri="{FF2B5EF4-FFF2-40B4-BE49-F238E27FC236}">
                <a16:creationId xmlns:a16="http://schemas.microsoft.com/office/drawing/2014/main" id="{A3D2FA63-B8ED-4B97-B7FC-B3FF43D892BD}"/>
              </a:ext>
            </a:extLst>
          </xdr:cNvPr>
          <xdr:cNvSpPr>
            <a:spLocks noChangeShapeType="1"/>
          </xdr:cNvSpPr>
        </xdr:nvSpPr>
        <xdr:spPr bwMode="auto">
          <a:xfrm flipV="1">
            <a:off x="381" y="77"/>
            <a:ext cx="0" cy="1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69" name="Line 13">
            <a:extLst>
              <a:ext uri="{FF2B5EF4-FFF2-40B4-BE49-F238E27FC236}">
                <a16:creationId xmlns:a16="http://schemas.microsoft.com/office/drawing/2014/main" id="{73276A0E-DAD4-4541-8032-D7C3AAEEEB9F}"/>
              </a:ext>
            </a:extLst>
          </xdr:cNvPr>
          <xdr:cNvSpPr>
            <a:spLocks noChangeShapeType="1"/>
          </xdr:cNvSpPr>
        </xdr:nvSpPr>
        <xdr:spPr bwMode="auto">
          <a:xfrm flipV="1">
            <a:off x="617" y="79"/>
            <a:ext cx="0" cy="1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70" name="Line 14">
            <a:extLst>
              <a:ext uri="{FF2B5EF4-FFF2-40B4-BE49-F238E27FC236}">
                <a16:creationId xmlns:a16="http://schemas.microsoft.com/office/drawing/2014/main" id="{BEAF070B-EE7F-4E2F-AB02-B97E7BDC636C}"/>
              </a:ext>
            </a:extLst>
          </xdr:cNvPr>
          <xdr:cNvSpPr>
            <a:spLocks noChangeShapeType="1"/>
          </xdr:cNvSpPr>
        </xdr:nvSpPr>
        <xdr:spPr bwMode="auto">
          <a:xfrm flipH="1">
            <a:off x="343" y="98"/>
            <a:ext cx="3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71" name="Line 15">
            <a:extLst>
              <a:ext uri="{FF2B5EF4-FFF2-40B4-BE49-F238E27FC236}">
                <a16:creationId xmlns:a16="http://schemas.microsoft.com/office/drawing/2014/main" id="{E81343B7-375B-4C32-8212-FEFB88144720}"/>
              </a:ext>
            </a:extLst>
          </xdr:cNvPr>
          <xdr:cNvSpPr>
            <a:spLocks noChangeShapeType="1"/>
          </xdr:cNvSpPr>
        </xdr:nvSpPr>
        <xdr:spPr bwMode="auto">
          <a:xfrm>
            <a:off x="350" y="98"/>
            <a:ext cx="0" cy="11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72" name="Line 16">
            <a:extLst>
              <a:ext uri="{FF2B5EF4-FFF2-40B4-BE49-F238E27FC236}">
                <a16:creationId xmlns:a16="http://schemas.microsoft.com/office/drawing/2014/main" id="{6F370B2B-FBE0-4750-888C-42730109F83F}"/>
              </a:ext>
            </a:extLst>
          </xdr:cNvPr>
          <xdr:cNvSpPr>
            <a:spLocks noChangeShapeType="1"/>
          </xdr:cNvSpPr>
        </xdr:nvSpPr>
        <xdr:spPr bwMode="auto">
          <a:xfrm flipH="1">
            <a:off x="344" y="143"/>
            <a:ext cx="3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73" name="Line 17">
            <a:extLst>
              <a:ext uri="{FF2B5EF4-FFF2-40B4-BE49-F238E27FC236}">
                <a16:creationId xmlns:a16="http://schemas.microsoft.com/office/drawing/2014/main" id="{DBAAC577-75AC-4647-92DD-8312E2160FC4}"/>
              </a:ext>
            </a:extLst>
          </xdr:cNvPr>
          <xdr:cNvSpPr>
            <a:spLocks noChangeShapeType="1"/>
          </xdr:cNvSpPr>
        </xdr:nvSpPr>
        <xdr:spPr bwMode="auto">
          <a:xfrm>
            <a:off x="381" y="84"/>
            <a:ext cx="23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74" name="Line 18">
            <a:extLst>
              <a:ext uri="{FF2B5EF4-FFF2-40B4-BE49-F238E27FC236}">
                <a16:creationId xmlns:a16="http://schemas.microsoft.com/office/drawing/2014/main" id="{6EC9A393-98A8-42E1-A7E0-9B277E332D8B}"/>
              </a:ext>
            </a:extLst>
          </xdr:cNvPr>
          <xdr:cNvSpPr>
            <a:spLocks noChangeShapeType="1"/>
          </xdr:cNvSpPr>
        </xdr:nvSpPr>
        <xdr:spPr bwMode="auto">
          <a:xfrm flipV="1">
            <a:off x="434" y="78"/>
            <a:ext cx="0" cy="1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75" name="Line 19">
            <a:extLst>
              <a:ext uri="{FF2B5EF4-FFF2-40B4-BE49-F238E27FC236}">
                <a16:creationId xmlns:a16="http://schemas.microsoft.com/office/drawing/2014/main" id="{A8688B0A-56AB-443F-AFBC-C4EF37BBFDC0}"/>
              </a:ext>
            </a:extLst>
          </xdr:cNvPr>
          <xdr:cNvSpPr>
            <a:spLocks noChangeShapeType="1"/>
          </xdr:cNvSpPr>
        </xdr:nvSpPr>
        <xdr:spPr bwMode="auto">
          <a:xfrm flipV="1">
            <a:off x="564" y="78"/>
            <a:ext cx="0" cy="1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76" name="Line 20">
            <a:extLst>
              <a:ext uri="{FF2B5EF4-FFF2-40B4-BE49-F238E27FC236}">
                <a16:creationId xmlns:a16="http://schemas.microsoft.com/office/drawing/2014/main" id="{A8313F3D-D18F-4871-B277-C571996D23A7}"/>
              </a:ext>
            </a:extLst>
          </xdr:cNvPr>
          <xdr:cNvSpPr>
            <a:spLocks noChangeShapeType="1"/>
          </xdr:cNvSpPr>
        </xdr:nvSpPr>
        <xdr:spPr bwMode="auto">
          <a:xfrm>
            <a:off x="624" y="119"/>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77" name="Line 21">
            <a:extLst>
              <a:ext uri="{FF2B5EF4-FFF2-40B4-BE49-F238E27FC236}">
                <a16:creationId xmlns:a16="http://schemas.microsoft.com/office/drawing/2014/main" id="{BFD39F57-CF6B-4936-9A65-961EC0292579}"/>
              </a:ext>
            </a:extLst>
          </xdr:cNvPr>
          <xdr:cNvSpPr>
            <a:spLocks noChangeShapeType="1"/>
          </xdr:cNvSpPr>
        </xdr:nvSpPr>
        <xdr:spPr bwMode="auto">
          <a:xfrm>
            <a:off x="642" y="119"/>
            <a:ext cx="0" cy="8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78" name="Line 22">
            <a:extLst>
              <a:ext uri="{FF2B5EF4-FFF2-40B4-BE49-F238E27FC236}">
                <a16:creationId xmlns:a16="http://schemas.microsoft.com/office/drawing/2014/main" id="{E9FB24D1-A161-4DD1-8846-40B77004F73F}"/>
              </a:ext>
            </a:extLst>
          </xdr:cNvPr>
          <xdr:cNvSpPr>
            <a:spLocks noChangeShapeType="1"/>
          </xdr:cNvSpPr>
        </xdr:nvSpPr>
        <xdr:spPr bwMode="auto">
          <a:xfrm flipH="1">
            <a:off x="359" y="208"/>
            <a:ext cx="12" cy="1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79" name="Line 23">
            <a:extLst>
              <a:ext uri="{FF2B5EF4-FFF2-40B4-BE49-F238E27FC236}">
                <a16:creationId xmlns:a16="http://schemas.microsoft.com/office/drawing/2014/main" id="{29B4E215-767F-461F-9674-FFD59927DEF3}"/>
              </a:ext>
            </a:extLst>
          </xdr:cNvPr>
          <xdr:cNvSpPr>
            <a:spLocks noChangeShapeType="1"/>
          </xdr:cNvSpPr>
        </xdr:nvSpPr>
        <xdr:spPr bwMode="auto">
          <a:xfrm flipH="1">
            <a:off x="381" y="208"/>
            <a:ext cx="12" cy="1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80" name="Line 24">
            <a:extLst>
              <a:ext uri="{FF2B5EF4-FFF2-40B4-BE49-F238E27FC236}">
                <a16:creationId xmlns:a16="http://schemas.microsoft.com/office/drawing/2014/main" id="{DB32EEF9-576A-4709-B913-2C21C2071F04}"/>
              </a:ext>
            </a:extLst>
          </xdr:cNvPr>
          <xdr:cNvSpPr>
            <a:spLocks noChangeShapeType="1"/>
          </xdr:cNvSpPr>
        </xdr:nvSpPr>
        <xdr:spPr bwMode="auto">
          <a:xfrm flipH="1">
            <a:off x="403" y="208"/>
            <a:ext cx="12" cy="1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81" name="Line 25">
            <a:extLst>
              <a:ext uri="{FF2B5EF4-FFF2-40B4-BE49-F238E27FC236}">
                <a16:creationId xmlns:a16="http://schemas.microsoft.com/office/drawing/2014/main" id="{1CD3618B-C75F-413C-B419-82E144CC07F1}"/>
              </a:ext>
            </a:extLst>
          </xdr:cNvPr>
          <xdr:cNvSpPr>
            <a:spLocks noChangeShapeType="1"/>
          </xdr:cNvSpPr>
        </xdr:nvSpPr>
        <xdr:spPr bwMode="auto">
          <a:xfrm flipH="1">
            <a:off x="426" y="208"/>
            <a:ext cx="12" cy="1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82" name="Line 26">
            <a:extLst>
              <a:ext uri="{FF2B5EF4-FFF2-40B4-BE49-F238E27FC236}">
                <a16:creationId xmlns:a16="http://schemas.microsoft.com/office/drawing/2014/main" id="{C690E6F3-A4FC-4B81-8EFB-9AE36D571E8E}"/>
              </a:ext>
            </a:extLst>
          </xdr:cNvPr>
          <xdr:cNvSpPr>
            <a:spLocks noChangeShapeType="1"/>
          </xdr:cNvSpPr>
        </xdr:nvSpPr>
        <xdr:spPr bwMode="auto">
          <a:xfrm flipH="1">
            <a:off x="448" y="208"/>
            <a:ext cx="12" cy="1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83" name="Line 27">
            <a:extLst>
              <a:ext uri="{FF2B5EF4-FFF2-40B4-BE49-F238E27FC236}">
                <a16:creationId xmlns:a16="http://schemas.microsoft.com/office/drawing/2014/main" id="{A298A818-4F24-4C24-8D63-9DB20004538F}"/>
              </a:ext>
            </a:extLst>
          </xdr:cNvPr>
          <xdr:cNvSpPr>
            <a:spLocks noChangeShapeType="1"/>
          </xdr:cNvSpPr>
        </xdr:nvSpPr>
        <xdr:spPr bwMode="auto">
          <a:xfrm flipH="1">
            <a:off x="469" y="208"/>
            <a:ext cx="12" cy="1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84" name="Line 28">
            <a:extLst>
              <a:ext uri="{FF2B5EF4-FFF2-40B4-BE49-F238E27FC236}">
                <a16:creationId xmlns:a16="http://schemas.microsoft.com/office/drawing/2014/main" id="{BDD50616-5F55-46D3-9909-784AF722454F}"/>
              </a:ext>
            </a:extLst>
          </xdr:cNvPr>
          <xdr:cNvSpPr>
            <a:spLocks noChangeShapeType="1"/>
          </xdr:cNvSpPr>
        </xdr:nvSpPr>
        <xdr:spPr bwMode="auto">
          <a:xfrm flipH="1">
            <a:off x="492" y="208"/>
            <a:ext cx="12" cy="1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85" name="Line 29">
            <a:extLst>
              <a:ext uri="{FF2B5EF4-FFF2-40B4-BE49-F238E27FC236}">
                <a16:creationId xmlns:a16="http://schemas.microsoft.com/office/drawing/2014/main" id="{016CFF0E-1DE9-4862-99E2-D1A9EB0A38CF}"/>
              </a:ext>
            </a:extLst>
          </xdr:cNvPr>
          <xdr:cNvSpPr>
            <a:spLocks noChangeShapeType="1"/>
          </xdr:cNvSpPr>
        </xdr:nvSpPr>
        <xdr:spPr bwMode="auto">
          <a:xfrm flipH="1">
            <a:off x="515" y="208"/>
            <a:ext cx="12" cy="1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86" name="Line 30">
            <a:extLst>
              <a:ext uri="{FF2B5EF4-FFF2-40B4-BE49-F238E27FC236}">
                <a16:creationId xmlns:a16="http://schemas.microsoft.com/office/drawing/2014/main" id="{45FCD5FA-15CE-4268-9D32-53B3612BC810}"/>
              </a:ext>
            </a:extLst>
          </xdr:cNvPr>
          <xdr:cNvSpPr>
            <a:spLocks noChangeShapeType="1"/>
          </xdr:cNvSpPr>
        </xdr:nvSpPr>
        <xdr:spPr bwMode="auto">
          <a:xfrm flipH="1">
            <a:off x="537" y="208"/>
            <a:ext cx="12" cy="1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87" name="Line 31">
            <a:extLst>
              <a:ext uri="{FF2B5EF4-FFF2-40B4-BE49-F238E27FC236}">
                <a16:creationId xmlns:a16="http://schemas.microsoft.com/office/drawing/2014/main" id="{BD447322-19CA-4005-AC97-84CBEDFD908A}"/>
              </a:ext>
            </a:extLst>
          </xdr:cNvPr>
          <xdr:cNvSpPr>
            <a:spLocks noChangeShapeType="1"/>
          </xdr:cNvSpPr>
        </xdr:nvSpPr>
        <xdr:spPr bwMode="auto">
          <a:xfrm flipH="1">
            <a:off x="557" y="208"/>
            <a:ext cx="12" cy="1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88" name="Line 32">
            <a:extLst>
              <a:ext uri="{FF2B5EF4-FFF2-40B4-BE49-F238E27FC236}">
                <a16:creationId xmlns:a16="http://schemas.microsoft.com/office/drawing/2014/main" id="{E5DD0898-2E7A-4030-B3A7-DF44767B15AF}"/>
              </a:ext>
            </a:extLst>
          </xdr:cNvPr>
          <xdr:cNvSpPr>
            <a:spLocks noChangeShapeType="1"/>
          </xdr:cNvSpPr>
        </xdr:nvSpPr>
        <xdr:spPr bwMode="auto">
          <a:xfrm flipH="1">
            <a:off x="581" y="208"/>
            <a:ext cx="12" cy="1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89" name="Line 33">
            <a:extLst>
              <a:ext uri="{FF2B5EF4-FFF2-40B4-BE49-F238E27FC236}">
                <a16:creationId xmlns:a16="http://schemas.microsoft.com/office/drawing/2014/main" id="{F931F02C-E9B3-45EC-9722-EE9D4726248A}"/>
              </a:ext>
            </a:extLst>
          </xdr:cNvPr>
          <xdr:cNvSpPr>
            <a:spLocks noChangeShapeType="1"/>
          </xdr:cNvSpPr>
        </xdr:nvSpPr>
        <xdr:spPr bwMode="auto">
          <a:xfrm flipH="1">
            <a:off x="603" y="208"/>
            <a:ext cx="12" cy="1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90" name="Line 34">
            <a:extLst>
              <a:ext uri="{FF2B5EF4-FFF2-40B4-BE49-F238E27FC236}">
                <a16:creationId xmlns:a16="http://schemas.microsoft.com/office/drawing/2014/main" id="{FC5ED299-B5D2-4967-B32B-155B7169D76E}"/>
              </a:ext>
            </a:extLst>
          </xdr:cNvPr>
          <xdr:cNvSpPr>
            <a:spLocks noChangeShapeType="1"/>
          </xdr:cNvSpPr>
        </xdr:nvSpPr>
        <xdr:spPr bwMode="auto">
          <a:xfrm flipH="1">
            <a:off x="623" y="208"/>
            <a:ext cx="12" cy="1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91" name="Line 35">
            <a:extLst>
              <a:ext uri="{FF2B5EF4-FFF2-40B4-BE49-F238E27FC236}">
                <a16:creationId xmlns:a16="http://schemas.microsoft.com/office/drawing/2014/main" id="{8630E7F5-B702-4B47-BA91-87552E9D4344}"/>
              </a:ext>
            </a:extLst>
          </xdr:cNvPr>
          <xdr:cNvSpPr>
            <a:spLocks noChangeShapeType="1"/>
          </xdr:cNvSpPr>
        </xdr:nvSpPr>
        <xdr:spPr bwMode="auto">
          <a:xfrm flipH="1">
            <a:off x="641" y="208"/>
            <a:ext cx="12" cy="1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92" name="Line 36">
            <a:extLst>
              <a:ext uri="{FF2B5EF4-FFF2-40B4-BE49-F238E27FC236}">
                <a16:creationId xmlns:a16="http://schemas.microsoft.com/office/drawing/2014/main" id="{A08EABCD-4453-4C71-89DC-E736241A267B}"/>
              </a:ext>
            </a:extLst>
          </xdr:cNvPr>
          <xdr:cNvSpPr>
            <a:spLocks noChangeShapeType="1"/>
          </xdr:cNvSpPr>
        </xdr:nvSpPr>
        <xdr:spPr bwMode="auto">
          <a:xfrm flipH="1">
            <a:off x="343" y="208"/>
            <a:ext cx="12" cy="1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93" name="Line 37">
            <a:extLst>
              <a:ext uri="{FF2B5EF4-FFF2-40B4-BE49-F238E27FC236}">
                <a16:creationId xmlns:a16="http://schemas.microsoft.com/office/drawing/2014/main" id="{98616AD0-B63E-4A9E-B450-38A1B1561FAB}"/>
              </a:ext>
            </a:extLst>
          </xdr:cNvPr>
          <xdr:cNvSpPr>
            <a:spLocks noChangeShapeType="1"/>
          </xdr:cNvSpPr>
        </xdr:nvSpPr>
        <xdr:spPr bwMode="auto">
          <a:xfrm>
            <a:off x="405" y="212"/>
            <a:ext cx="0" cy="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94" name="Line 38">
            <a:extLst>
              <a:ext uri="{FF2B5EF4-FFF2-40B4-BE49-F238E27FC236}">
                <a16:creationId xmlns:a16="http://schemas.microsoft.com/office/drawing/2014/main" id="{809ECAC8-88E7-4E24-A287-9960ADD4A31F}"/>
              </a:ext>
            </a:extLst>
          </xdr:cNvPr>
          <xdr:cNvSpPr>
            <a:spLocks noChangeShapeType="1"/>
          </xdr:cNvSpPr>
        </xdr:nvSpPr>
        <xdr:spPr bwMode="auto">
          <a:xfrm>
            <a:off x="591" y="213"/>
            <a:ext cx="0" cy="4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95" name="Line 39">
            <a:extLst>
              <a:ext uri="{FF2B5EF4-FFF2-40B4-BE49-F238E27FC236}">
                <a16:creationId xmlns:a16="http://schemas.microsoft.com/office/drawing/2014/main" id="{C3E99654-F38F-4B70-B696-8818D7F344BA}"/>
              </a:ext>
            </a:extLst>
          </xdr:cNvPr>
          <xdr:cNvSpPr>
            <a:spLocks noChangeShapeType="1"/>
          </xdr:cNvSpPr>
        </xdr:nvSpPr>
        <xdr:spPr bwMode="auto">
          <a:xfrm>
            <a:off x="405" y="258"/>
            <a:ext cx="18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clientData/>
  </xdr:twoCellAnchor>
  <xdr:twoCellAnchor>
    <xdr:from>
      <xdr:col>51</xdr:col>
      <xdr:colOff>95250</xdr:colOff>
      <xdr:row>8</xdr:row>
      <xdr:rowOff>228600</xdr:rowOff>
    </xdr:from>
    <xdr:to>
      <xdr:col>55</xdr:col>
      <xdr:colOff>495300</xdr:colOff>
      <xdr:row>13</xdr:row>
      <xdr:rowOff>171450</xdr:rowOff>
    </xdr:to>
    <xdr:grpSp>
      <xdr:nvGrpSpPr>
        <xdr:cNvPr id="19515" name="Group 59">
          <a:extLst>
            <a:ext uri="{FF2B5EF4-FFF2-40B4-BE49-F238E27FC236}">
              <a16:creationId xmlns:a16="http://schemas.microsoft.com/office/drawing/2014/main" id="{A13BD0D3-A7B7-4496-927B-E3939015066A}"/>
            </a:ext>
          </a:extLst>
        </xdr:cNvPr>
        <xdr:cNvGrpSpPr>
          <a:grpSpLocks/>
        </xdr:cNvGrpSpPr>
      </xdr:nvGrpSpPr>
      <xdr:grpSpPr bwMode="auto">
        <a:xfrm>
          <a:off x="33029338" y="2200835"/>
          <a:ext cx="2573991" cy="1175497"/>
          <a:chOff x="3427" y="232"/>
          <a:chExt cx="270" cy="124"/>
        </a:xfrm>
      </xdr:grpSpPr>
      <xdr:sp macro="" textlink="">
        <xdr:nvSpPr>
          <xdr:cNvPr id="19516" name="Line 60">
            <a:extLst>
              <a:ext uri="{FF2B5EF4-FFF2-40B4-BE49-F238E27FC236}">
                <a16:creationId xmlns:a16="http://schemas.microsoft.com/office/drawing/2014/main" id="{3134B732-450C-46AC-9EC6-738CB36E88C0}"/>
              </a:ext>
            </a:extLst>
          </xdr:cNvPr>
          <xdr:cNvSpPr>
            <a:spLocks noChangeShapeType="1"/>
          </xdr:cNvSpPr>
        </xdr:nvSpPr>
        <xdr:spPr bwMode="auto">
          <a:xfrm flipV="1">
            <a:off x="3473" y="232"/>
            <a:ext cx="0" cy="12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517" name="Line 61">
            <a:extLst>
              <a:ext uri="{FF2B5EF4-FFF2-40B4-BE49-F238E27FC236}">
                <a16:creationId xmlns:a16="http://schemas.microsoft.com/office/drawing/2014/main" id="{7735918C-FD08-4C07-B772-62FC350CBBBC}"/>
              </a:ext>
            </a:extLst>
          </xdr:cNvPr>
          <xdr:cNvSpPr>
            <a:spLocks noChangeShapeType="1"/>
          </xdr:cNvSpPr>
        </xdr:nvSpPr>
        <xdr:spPr bwMode="auto">
          <a:xfrm>
            <a:off x="3473" y="232"/>
            <a:ext cx="17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518" name="Line 62">
            <a:extLst>
              <a:ext uri="{FF2B5EF4-FFF2-40B4-BE49-F238E27FC236}">
                <a16:creationId xmlns:a16="http://schemas.microsoft.com/office/drawing/2014/main" id="{06A56CBC-6888-4F89-A9C6-EA184A9F4FB6}"/>
              </a:ext>
            </a:extLst>
          </xdr:cNvPr>
          <xdr:cNvSpPr>
            <a:spLocks noChangeShapeType="1"/>
          </xdr:cNvSpPr>
        </xdr:nvSpPr>
        <xdr:spPr bwMode="auto">
          <a:xfrm flipV="1">
            <a:off x="3645" y="232"/>
            <a:ext cx="0" cy="12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519" name="Line 63">
            <a:extLst>
              <a:ext uri="{FF2B5EF4-FFF2-40B4-BE49-F238E27FC236}">
                <a16:creationId xmlns:a16="http://schemas.microsoft.com/office/drawing/2014/main" id="{B46B27AF-6861-450E-B09C-015899E0A377}"/>
              </a:ext>
            </a:extLst>
          </xdr:cNvPr>
          <xdr:cNvSpPr>
            <a:spLocks noChangeShapeType="1"/>
          </xdr:cNvSpPr>
        </xdr:nvSpPr>
        <xdr:spPr bwMode="auto">
          <a:xfrm>
            <a:off x="3427" y="356"/>
            <a:ext cx="27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clientData/>
  </xdr:twoCellAnchor>
  <xdr:twoCellAnchor>
    <xdr:from>
      <xdr:col>56</xdr:col>
      <xdr:colOff>295275</xdr:colOff>
      <xdr:row>8</xdr:row>
      <xdr:rowOff>219075</xdr:rowOff>
    </xdr:from>
    <xdr:to>
      <xdr:col>60</xdr:col>
      <xdr:colOff>85725</xdr:colOff>
      <xdr:row>13</xdr:row>
      <xdr:rowOff>161925</xdr:rowOff>
    </xdr:to>
    <xdr:grpSp>
      <xdr:nvGrpSpPr>
        <xdr:cNvPr id="19520" name="Group 64">
          <a:extLst>
            <a:ext uri="{FF2B5EF4-FFF2-40B4-BE49-F238E27FC236}">
              <a16:creationId xmlns:a16="http://schemas.microsoft.com/office/drawing/2014/main" id="{C7DDE752-F3FA-40E7-AA7B-96DE506F53CE}"/>
            </a:ext>
          </a:extLst>
        </xdr:cNvPr>
        <xdr:cNvGrpSpPr>
          <a:grpSpLocks/>
        </xdr:cNvGrpSpPr>
      </xdr:nvGrpSpPr>
      <xdr:grpSpPr bwMode="auto">
        <a:xfrm>
          <a:off x="35986010" y="2191310"/>
          <a:ext cx="2580715" cy="1175497"/>
          <a:chOff x="3427" y="232"/>
          <a:chExt cx="270" cy="124"/>
        </a:xfrm>
      </xdr:grpSpPr>
      <xdr:sp macro="" textlink="">
        <xdr:nvSpPr>
          <xdr:cNvPr id="19521" name="Line 65">
            <a:extLst>
              <a:ext uri="{FF2B5EF4-FFF2-40B4-BE49-F238E27FC236}">
                <a16:creationId xmlns:a16="http://schemas.microsoft.com/office/drawing/2014/main" id="{66C30F03-4205-41AD-8D08-E753B77F66D7}"/>
              </a:ext>
            </a:extLst>
          </xdr:cNvPr>
          <xdr:cNvSpPr>
            <a:spLocks noChangeShapeType="1"/>
          </xdr:cNvSpPr>
        </xdr:nvSpPr>
        <xdr:spPr bwMode="auto">
          <a:xfrm flipV="1">
            <a:off x="3473" y="232"/>
            <a:ext cx="0" cy="12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522" name="Line 66">
            <a:extLst>
              <a:ext uri="{FF2B5EF4-FFF2-40B4-BE49-F238E27FC236}">
                <a16:creationId xmlns:a16="http://schemas.microsoft.com/office/drawing/2014/main" id="{809C7AFD-675F-4428-B613-397A86A82ED1}"/>
              </a:ext>
            </a:extLst>
          </xdr:cNvPr>
          <xdr:cNvSpPr>
            <a:spLocks noChangeShapeType="1"/>
          </xdr:cNvSpPr>
        </xdr:nvSpPr>
        <xdr:spPr bwMode="auto">
          <a:xfrm>
            <a:off x="3473" y="232"/>
            <a:ext cx="17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523" name="Line 67">
            <a:extLst>
              <a:ext uri="{FF2B5EF4-FFF2-40B4-BE49-F238E27FC236}">
                <a16:creationId xmlns:a16="http://schemas.microsoft.com/office/drawing/2014/main" id="{FACB365B-82D1-4A9C-BC3E-E99D676ACC85}"/>
              </a:ext>
            </a:extLst>
          </xdr:cNvPr>
          <xdr:cNvSpPr>
            <a:spLocks noChangeShapeType="1"/>
          </xdr:cNvSpPr>
        </xdr:nvSpPr>
        <xdr:spPr bwMode="auto">
          <a:xfrm flipV="1">
            <a:off x="3645" y="232"/>
            <a:ext cx="0" cy="12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524" name="Line 68">
            <a:extLst>
              <a:ext uri="{FF2B5EF4-FFF2-40B4-BE49-F238E27FC236}">
                <a16:creationId xmlns:a16="http://schemas.microsoft.com/office/drawing/2014/main" id="{E83E50BA-60B2-42C4-A9B2-D47ED5DC361D}"/>
              </a:ext>
            </a:extLst>
          </xdr:cNvPr>
          <xdr:cNvSpPr>
            <a:spLocks noChangeShapeType="1"/>
          </xdr:cNvSpPr>
        </xdr:nvSpPr>
        <xdr:spPr bwMode="auto">
          <a:xfrm>
            <a:off x="3427" y="356"/>
            <a:ext cx="27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clientData/>
  </xdr:twoCellAnchor>
  <xdr:twoCellAnchor>
    <xdr:from>
      <xdr:col>56</xdr:col>
      <xdr:colOff>733425</xdr:colOff>
      <xdr:row>7</xdr:row>
      <xdr:rowOff>47625</xdr:rowOff>
    </xdr:from>
    <xdr:to>
      <xdr:col>56</xdr:col>
      <xdr:colOff>733425</xdr:colOff>
      <xdr:row>8</xdr:row>
      <xdr:rowOff>228600</xdr:rowOff>
    </xdr:to>
    <xdr:sp macro="" textlink="">
      <xdr:nvSpPr>
        <xdr:cNvPr id="19525" name="Line 69">
          <a:extLst>
            <a:ext uri="{FF2B5EF4-FFF2-40B4-BE49-F238E27FC236}">
              <a16:creationId xmlns:a16="http://schemas.microsoft.com/office/drawing/2014/main" id="{4FFC6E21-5EE9-4036-BC51-FC59C4D795EC}"/>
            </a:ext>
          </a:extLst>
        </xdr:cNvPr>
        <xdr:cNvSpPr>
          <a:spLocks noChangeShapeType="1"/>
        </xdr:cNvSpPr>
      </xdr:nvSpPr>
      <xdr:spPr bwMode="auto">
        <a:xfrm flipV="1">
          <a:off x="36461700" y="1781175"/>
          <a:ext cx="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56</xdr:col>
      <xdr:colOff>733425</xdr:colOff>
      <xdr:row>7</xdr:row>
      <xdr:rowOff>47625</xdr:rowOff>
    </xdr:from>
    <xdr:to>
      <xdr:col>59</xdr:col>
      <xdr:colOff>171450</xdr:colOff>
      <xdr:row>10</xdr:row>
      <xdr:rowOff>171450</xdr:rowOff>
    </xdr:to>
    <xdr:sp macro="" textlink="">
      <xdr:nvSpPr>
        <xdr:cNvPr id="19526" name="Line 70">
          <a:extLst>
            <a:ext uri="{FF2B5EF4-FFF2-40B4-BE49-F238E27FC236}">
              <a16:creationId xmlns:a16="http://schemas.microsoft.com/office/drawing/2014/main" id="{8F85AFD0-D14B-483D-8B9F-C3D12DC2B39C}"/>
            </a:ext>
          </a:extLst>
        </xdr:cNvPr>
        <xdr:cNvSpPr>
          <a:spLocks noChangeShapeType="1"/>
        </xdr:cNvSpPr>
      </xdr:nvSpPr>
      <xdr:spPr bwMode="auto">
        <a:xfrm>
          <a:off x="36461700" y="1781175"/>
          <a:ext cx="1638300" cy="866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59</xdr:col>
      <xdr:colOff>171450</xdr:colOff>
      <xdr:row>8</xdr:row>
      <xdr:rowOff>219075</xdr:rowOff>
    </xdr:from>
    <xdr:to>
      <xdr:col>60</xdr:col>
      <xdr:colOff>57150</xdr:colOff>
      <xdr:row>8</xdr:row>
      <xdr:rowOff>219075</xdr:rowOff>
    </xdr:to>
    <xdr:sp macro="" textlink="">
      <xdr:nvSpPr>
        <xdr:cNvPr id="19527" name="Line 71">
          <a:extLst>
            <a:ext uri="{FF2B5EF4-FFF2-40B4-BE49-F238E27FC236}">
              <a16:creationId xmlns:a16="http://schemas.microsoft.com/office/drawing/2014/main" id="{C9581D7F-51A3-43E1-93F1-8794F56EB346}"/>
            </a:ext>
          </a:extLst>
        </xdr:cNvPr>
        <xdr:cNvSpPr>
          <a:spLocks noChangeShapeType="1"/>
        </xdr:cNvSpPr>
      </xdr:nvSpPr>
      <xdr:spPr bwMode="auto">
        <a:xfrm>
          <a:off x="38100000" y="2200275"/>
          <a:ext cx="4667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59</xdr:col>
      <xdr:colOff>9525</xdr:colOff>
      <xdr:row>8</xdr:row>
      <xdr:rowOff>228600</xdr:rowOff>
    </xdr:from>
    <xdr:to>
      <xdr:col>60</xdr:col>
      <xdr:colOff>57150</xdr:colOff>
      <xdr:row>13</xdr:row>
      <xdr:rowOff>161925</xdr:rowOff>
    </xdr:to>
    <xdr:sp macro="" textlink="">
      <xdr:nvSpPr>
        <xdr:cNvPr id="19528" name="Line 72">
          <a:extLst>
            <a:ext uri="{FF2B5EF4-FFF2-40B4-BE49-F238E27FC236}">
              <a16:creationId xmlns:a16="http://schemas.microsoft.com/office/drawing/2014/main" id="{174CAED1-F4BA-4637-BA81-2F5A6EF5D5B4}"/>
            </a:ext>
          </a:extLst>
        </xdr:cNvPr>
        <xdr:cNvSpPr>
          <a:spLocks noChangeShapeType="1"/>
        </xdr:cNvSpPr>
      </xdr:nvSpPr>
      <xdr:spPr bwMode="auto">
        <a:xfrm flipH="1">
          <a:off x="37938075" y="2209800"/>
          <a:ext cx="628650" cy="1171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56</xdr:col>
      <xdr:colOff>571500</xdr:colOff>
      <xdr:row>8</xdr:row>
      <xdr:rowOff>219075</xdr:rowOff>
    </xdr:from>
    <xdr:to>
      <xdr:col>57</xdr:col>
      <xdr:colOff>161925</xdr:colOff>
      <xdr:row>13</xdr:row>
      <xdr:rowOff>161925</xdr:rowOff>
    </xdr:to>
    <xdr:sp macro="" textlink="">
      <xdr:nvSpPr>
        <xdr:cNvPr id="19529" name="Line 73">
          <a:extLst>
            <a:ext uri="{FF2B5EF4-FFF2-40B4-BE49-F238E27FC236}">
              <a16:creationId xmlns:a16="http://schemas.microsoft.com/office/drawing/2014/main" id="{B7787701-6022-495C-B9E5-05DE4831ABA8}"/>
            </a:ext>
          </a:extLst>
        </xdr:cNvPr>
        <xdr:cNvSpPr>
          <a:spLocks noChangeShapeType="1"/>
        </xdr:cNvSpPr>
      </xdr:nvSpPr>
      <xdr:spPr bwMode="auto">
        <a:xfrm flipH="1">
          <a:off x="36299775" y="2200275"/>
          <a:ext cx="628650" cy="11811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54</xdr:col>
      <xdr:colOff>552450</xdr:colOff>
      <xdr:row>8</xdr:row>
      <xdr:rowOff>228600</xdr:rowOff>
    </xdr:from>
    <xdr:to>
      <xdr:col>55</xdr:col>
      <xdr:colOff>438150</xdr:colOff>
      <xdr:row>8</xdr:row>
      <xdr:rowOff>228600</xdr:rowOff>
    </xdr:to>
    <xdr:sp macro="" textlink="">
      <xdr:nvSpPr>
        <xdr:cNvPr id="19530" name="Line 74">
          <a:extLst>
            <a:ext uri="{FF2B5EF4-FFF2-40B4-BE49-F238E27FC236}">
              <a16:creationId xmlns:a16="http://schemas.microsoft.com/office/drawing/2014/main" id="{D4BF5E7E-3775-4AF6-8DCB-2F86E6C7DC12}"/>
            </a:ext>
          </a:extLst>
        </xdr:cNvPr>
        <xdr:cNvSpPr>
          <a:spLocks noChangeShapeType="1"/>
        </xdr:cNvSpPr>
      </xdr:nvSpPr>
      <xdr:spPr bwMode="auto">
        <a:xfrm>
          <a:off x="35118675" y="2209800"/>
          <a:ext cx="4667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51</xdr:col>
      <xdr:colOff>66675</xdr:colOff>
      <xdr:row>8</xdr:row>
      <xdr:rowOff>228600</xdr:rowOff>
    </xdr:from>
    <xdr:to>
      <xdr:col>52</xdr:col>
      <xdr:colOff>104775</xdr:colOff>
      <xdr:row>8</xdr:row>
      <xdr:rowOff>228600</xdr:rowOff>
    </xdr:to>
    <xdr:sp macro="" textlink="">
      <xdr:nvSpPr>
        <xdr:cNvPr id="19531" name="Line 75">
          <a:extLst>
            <a:ext uri="{FF2B5EF4-FFF2-40B4-BE49-F238E27FC236}">
              <a16:creationId xmlns:a16="http://schemas.microsoft.com/office/drawing/2014/main" id="{0EC06840-C04D-42C9-82F3-A41EBEF9E540}"/>
            </a:ext>
          </a:extLst>
        </xdr:cNvPr>
        <xdr:cNvSpPr>
          <a:spLocks noChangeShapeType="1"/>
        </xdr:cNvSpPr>
      </xdr:nvSpPr>
      <xdr:spPr bwMode="auto">
        <a:xfrm>
          <a:off x="33042225" y="2209800"/>
          <a:ext cx="4667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55</xdr:col>
      <xdr:colOff>0</xdr:colOff>
      <xdr:row>7</xdr:row>
      <xdr:rowOff>47625</xdr:rowOff>
    </xdr:from>
    <xdr:to>
      <xdr:col>55</xdr:col>
      <xdr:colOff>0</xdr:colOff>
      <xdr:row>8</xdr:row>
      <xdr:rowOff>228600</xdr:rowOff>
    </xdr:to>
    <xdr:sp macro="" textlink="">
      <xdr:nvSpPr>
        <xdr:cNvPr id="19532" name="Line 76">
          <a:extLst>
            <a:ext uri="{FF2B5EF4-FFF2-40B4-BE49-F238E27FC236}">
              <a16:creationId xmlns:a16="http://schemas.microsoft.com/office/drawing/2014/main" id="{E7AA7429-56F7-4DFF-87B2-E811D780E0B1}"/>
            </a:ext>
          </a:extLst>
        </xdr:cNvPr>
        <xdr:cNvSpPr>
          <a:spLocks noChangeShapeType="1"/>
        </xdr:cNvSpPr>
      </xdr:nvSpPr>
      <xdr:spPr bwMode="auto">
        <a:xfrm flipV="1">
          <a:off x="35147250" y="1781175"/>
          <a:ext cx="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52</xdr:col>
      <xdr:colOff>104775</xdr:colOff>
      <xdr:row>7</xdr:row>
      <xdr:rowOff>47625</xdr:rowOff>
    </xdr:from>
    <xdr:to>
      <xdr:col>52</xdr:col>
      <xdr:colOff>104775</xdr:colOff>
      <xdr:row>8</xdr:row>
      <xdr:rowOff>228600</xdr:rowOff>
    </xdr:to>
    <xdr:sp macro="" textlink="">
      <xdr:nvSpPr>
        <xdr:cNvPr id="19533" name="Line 77">
          <a:extLst>
            <a:ext uri="{FF2B5EF4-FFF2-40B4-BE49-F238E27FC236}">
              <a16:creationId xmlns:a16="http://schemas.microsoft.com/office/drawing/2014/main" id="{71E0FE41-1887-4A47-8B56-AFF0801EE44C}"/>
            </a:ext>
          </a:extLst>
        </xdr:cNvPr>
        <xdr:cNvSpPr>
          <a:spLocks noChangeShapeType="1"/>
        </xdr:cNvSpPr>
      </xdr:nvSpPr>
      <xdr:spPr bwMode="auto">
        <a:xfrm flipV="1">
          <a:off x="33508950" y="1781175"/>
          <a:ext cx="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51</xdr:col>
      <xdr:colOff>66675</xdr:colOff>
      <xdr:row>8</xdr:row>
      <xdr:rowOff>228600</xdr:rowOff>
    </xdr:from>
    <xdr:to>
      <xdr:col>52</xdr:col>
      <xdr:colOff>247650</xdr:colOff>
      <xdr:row>13</xdr:row>
      <xdr:rowOff>171450</xdr:rowOff>
    </xdr:to>
    <xdr:sp macro="" textlink="">
      <xdr:nvSpPr>
        <xdr:cNvPr id="19534" name="Freeform 78">
          <a:extLst>
            <a:ext uri="{FF2B5EF4-FFF2-40B4-BE49-F238E27FC236}">
              <a16:creationId xmlns:a16="http://schemas.microsoft.com/office/drawing/2014/main" id="{40B990C7-3ECE-4C05-B5BE-4F95CE0620B3}"/>
            </a:ext>
          </a:extLst>
        </xdr:cNvPr>
        <xdr:cNvSpPr>
          <a:spLocks/>
        </xdr:cNvSpPr>
      </xdr:nvSpPr>
      <xdr:spPr bwMode="auto">
        <a:xfrm>
          <a:off x="33042225" y="2209800"/>
          <a:ext cx="609600" cy="1181100"/>
        </a:xfrm>
        <a:custGeom>
          <a:avLst/>
          <a:gdLst>
            <a:gd name="T0" fmla="*/ 0 w 64"/>
            <a:gd name="T1" fmla="*/ 0 h 124"/>
            <a:gd name="T2" fmla="*/ 59 w 64"/>
            <a:gd name="T3" fmla="*/ 79 h 124"/>
            <a:gd name="T4" fmla="*/ 31 w 64"/>
            <a:gd name="T5" fmla="*/ 124 h 124"/>
          </a:gdLst>
          <a:ahLst/>
          <a:cxnLst>
            <a:cxn ang="0">
              <a:pos x="T0" y="T1"/>
            </a:cxn>
            <a:cxn ang="0">
              <a:pos x="T2" y="T3"/>
            </a:cxn>
            <a:cxn ang="0">
              <a:pos x="T4" y="T5"/>
            </a:cxn>
          </a:cxnLst>
          <a:rect l="0" t="0" r="r" b="b"/>
          <a:pathLst>
            <a:path w="64" h="124">
              <a:moveTo>
                <a:pt x="0" y="0"/>
              </a:moveTo>
              <a:cubicBezTo>
                <a:pt x="27" y="29"/>
                <a:pt x="54" y="58"/>
                <a:pt x="59" y="79"/>
              </a:cubicBezTo>
              <a:cubicBezTo>
                <a:pt x="64" y="100"/>
                <a:pt x="47" y="112"/>
                <a:pt x="31" y="124"/>
              </a:cubicBezTo>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54</xdr:col>
      <xdr:colOff>419100</xdr:colOff>
      <xdr:row>8</xdr:row>
      <xdr:rowOff>228600</xdr:rowOff>
    </xdr:from>
    <xdr:to>
      <xdr:col>55</xdr:col>
      <xdr:colOff>447675</xdr:colOff>
      <xdr:row>13</xdr:row>
      <xdr:rowOff>171450</xdr:rowOff>
    </xdr:to>
    <xdr:sp macro="" textlink="">
      <xdr:nvSpPr>
        <xdr:cNvPr id="19535" name="Freeform 79">
          <a:extLst>
            <a:ext uri="{FF2B5EF4-FFF2-40B4-BE49-F238E27FC236}">
              <a16:creationId xmlns:a16="http://schemas.microsoft.com/office/drawing/2014/main" id="{5BF85D02-05C4-4A10-9E91-91E3A06DED7A}"/>
            </a:ext>
          </a:extLst>
        </xdr:cNvPr>
        <xdr:cNvSpPr>
          <a:spLocks/>
        </xdr:cNvSpPr>
      </xdr:nvSpPr>
      <xdr:spPr bwMode="auto">
        <a:xfrm flipH="1">
          <a:off x="34985325" y="2209800"/>
          <a:ext cx="609600" cy="1181100"/>
        </a:xfrm>
        <a:custGeom>
          <a:avLst/>
          <a:gdLst>
            <a:gd name="T0" fmla="*/ 0 w 64"/>
            <a:gd name="T1" fmla="*/ 0 h 124"/>
            <a:gd name="T2" fmla="*/ 59 w 64"/>
            <a:gd name="T3" fmla="*/ 79 h 124"/>
            <a:gd name="T4" fmla="*/ 31 w 64"/>
            <a:gd name="T5" fmla="*/ 124 h 124"/>
          </a:gdLst>
          <a:ahLst/>
          <a:cxnLst>
            <a:cxn ang="0">
              <a:pos x="T0" y="T1"/>
            </a:cxn>
            <a:cxn ang="0">
              <a:pos x="T2" y="T3"/>
            </a:cxn>
            <a:cxn ang="0">
              <a:pos x="T4" y="T5"/>
            </a:cxn>
          </a:cxnLst>
          <a:rect l="0" t="0" r="r" b="b"/>
          <a:pathLst>
            <a:path w="64" h="124">
              <a:moveTo>
                <a:pt x="0" y="0"/>
              </a:moveTo>
              <a:cubicBezTo>
                <a:pt x="27" y="29"/>
                <a:pt x="54" y="58"/>
                <a:pt x="59" y="79"/>
              </a:cubicBezTo>
              <a:cubicBezTo>
                <a:pt x="64" y="100"/>
                <a:pt x="47" y="112"/>
                <a:pt x="31" y="124"/>
              </a:cubicBezTo>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52</xdr:col>
      <xdr:colOff>104775</xdr:colOff>
      <xdr:row>7</xdr:row>
      <xdr:rowOff>57150</xdr:rowOff>
    </xdr:from>
    <xdr:to>
      <xdr:col>55</xdr:col>
      <xdr:colOff>0</xdr:colOff>
      <xdr:row>9</xdr:row>
      <xdr:rowOff>209550</xdr:rowOff>
    </xdr:to>
    <xdr:sp macro="" textlink="">
      <xdr:nvSpPr>
        <xdr:cNvPr id="19536" name="Freeform 80">
          <a:extLst>
            <a:ext uri="{FF2B5EF4-FFF2-40B4-BE49-F238E27FC236}">
              <a16:creationId xmlns:a16="http://schemas.microsoft.com/office/drawing/2014/main" id="{E0726851-4925-4CB4-9F09-9BFA9DB207AC}"/>
            </a:ext>
          </a:extLst>
        </xdr:cNvPr>
        <xdr:cNvSpPr>
          <a:spLocks/>
        </xdr:cNvSpPr>
      </xdr:nvSpPr>
      <xdr:spPr bwMode="auto">
        <a:xfrm>
          <a:off x="33508950" y="1790700"/>
          <a:ext cx="1638300" cy="647700"/>
        </a:xfrm>
        <a:custGeom>
          <a:avLst/>
          <a:gdLst>
            <a:gd name="T0" fmla="*/ 0 w 172"/>
            <a:gd name="T1" fmla="*/ 0 h 68"/>
            <a:gd name="T2" fmla="*/ 88 w 172"/>
            <a:gd name="T3" fmla="*/ 68 h 68"/>
            <a:gd name="T4" fmla="*/ 172 w 172"/>
            <a:gd name="T5" fmla="*/ 0 h 68"/>
          </a:gdLst>
          <a:ahLst/>
          <a:cxnLst>
            <a:cxn ang="0">
              <a:pos x="T0" y="T1"/>
            </a:cxn>
            <a:cxn ang="0">
              <a:pos x="T2" y="T3"/>
            </a:cxn>
            <a:cxn ang="0">
              <a:pos x="T4" y="T5"/>
            </a:cxn>
          </a:cxnLst>
          <a:rect l="0" t="0" r="r" b="b"/>
          <a:pathLst>
            <a:path w="172" h="68">
              <a:moveTo>
                <a:pt x="0" y="0"/>
              </a:moveTo>
              <a:cubicBezTo>
                <a:pt x="29" y="34"/>
                <a:pt x="59" y="68"/>
                <a:pt x="88" y="68"/>
              </a:cubicBezTo>
              <a:cubicBezTo>
                <a:pt x="117" y="68"/>
                <a:pt x="144" y="34"/>
                <a:pt x="172" y="0"/>
              </a:cubicBezTo>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53</xdr:col>
      <xdr:colOff>285750</xdr:colOff>
      <xdr:row>6</xdr:row>
      <xdr:rowOff>200025</xdr:rowOff>
    </xdr:from>
    <xdr:to>
      <xdr:col>53</xdr:col>
      <xdr:colOff>542925</xdr:colOff>
      <xdr:row>9</xdr:row>
      <xdr:rowOff>114300</xdr:rowOff>
    </xdr:to>
    <xdr:sp macro="" textlink="BA29">
      <xdr:nvSpPr>
        <xdr:cNvPr id="19537" name="Text Box 81">
          <a:extLst>
            <a:ext uri="{FF2B5EF4-FFF2-40B4-BE49-F238E27FC236}">
              <a16:creationId xmlns:a16="http://schemas.microsoft.com/office/drawing/2014/main" id="{DC5EA312-5FD9-4DC9-9138-A63FEEC976CB}"/>
            </a:ext>
          </a:extLst>
        </xdr:cNvPr>
        <xdr:cNvSpPr txBox="1">
          <a:spLocks noChangeArrowheads="1" noTextEdit="1"/>
        </xdr:cNvSpPr>
      </xdr:nvSpPr>
      <xdr:spPr bwMode="auto">
        <a:xfrm>
          <a:off x="34270950" y="1685925"/>
          <a:ext cx="257175" cy="65722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vert="vert270" wrap="square" lIns="27432" tIns="18288" rIns="0" bIns="0" anchor="t" upright="1"/>
        <a:lstStyle/>
        <a:p>
          <a:pPr algn="r" rtl="0">
            <a:defRPr sz="1000"/>
          </a:pPr>
          <a:fld id="{513AA97B-1FD6-4ECC-A6FD-A7148E21BF36}" type="TxLink">
            <a:rPr lang="ja-JP" altLang="en-US" sz="1100" b="0" i="0" u="none" strike="noStrike" baseline="0">
              <a:solidFill>
                <a:srgbClr val="000000"/>
              </a:solidFill>
              <a:latin typeface="ＭＳ Ｐ明朝"/>
              <a:ea typeface="ＭＳ Ｐ明朝"/>
            </a:rPr>
            <a:pPr algn="r" rtl="0">
              <a:defRPr sz="1000"/>
            </a:pPr>
            <a:t>123.98</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52</xdr:col>
      <xdr:colOff>295275</xdr:colOff>
      <xdr:row>11</xdr:row>
      <xdr:rowOff>190500</xdr:rowOff>
    </xdr:from>
    <xdr:to>
      <xdr:col>53</xdr:col>
      <xdr:colOff>409575</xdr:colOff>
      <xdr:row>12</xdr:row>
      <xdr:rowOff>171450</xdr:rowOff>
    </xdr:to>
    <xdr:sp macro="" textlink="BA26">
      <xdr:nvSpPr>
        <xdr:cNvPr id="19538" name="Text Box 82">
          <a:extLst>
            <a:ext uri="{FF2B5EF4-FFF2-40B4-BE49-F238E27FC236}">
              <a16:creationId xmlns:a16="http://schemas.microsoft.com/office/drawing/2014/main" id="{33411E5E-46D7-4B5E-BF59-688740DC8B1A}"/>
            </a:ext>
          </a:extLst>
        </xdr:cNvPr>
        <xdr:cNvSpPr txBox="1">
          <a:spLocks noChangeArrowheads="1" noTextEdit="1"/>
        </xdr:cNvSpPr>
      </xdr:nvSpPr>
      <xdr:spPr bwMode="auto">
        <a:xfrm>
          <a:off x="33699450" y="2914650"/>
          <a:ext cx="695325" cy="2286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fld id="{221C694A-57DB-4FAB-8074-406950030362}" type="TxLink">
            <a:rPr lang="ja-JP" altLang="en-US" sz="1100" b="0" i="0" u="none" strike="noStrike" baseline="0">
              <a:solidFill>
                <a:srgbClr val="000000"/>
              </a:solidFill>
              <a:latin typeface="ＭＳ Ｐ明朝"/>
              <a:ea typeface="ＭＳ Ｐ明朝"/>
            </a:rPr>
            <a:pPr algn="l" rtl="0">
              <a:defRPr sz="1000"/>
            </a:pPr>
            <a:t>15.44</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50</xdr:col>
      <xdr:colOff>371475</xdr:colOff>
      <xdr:row>7</xdr:row>
      <xdr:rowOff>238125</xdr:rowOff>
    </xdr:from>
    <xdr:to>
      <xdr:col>52</xdr:col>
      <xdr:colOff>57150</xdr:colOff>
      <xdr:row>8</xdr:row>
      <xdr:rowOff>219075</xdr:rowOff>
    </xdr:to>
    <xdr:sp macro="" textlink="BA27">
      <xdr:nvSpPr>
        <xdr:cNvPr id="19539" name="Text Box 83">
          <a:extLst>
            <a:ext uri="{FF2B5EF4-FFF2-40B4-BE49-F238E27FC236}">
              <a16:creationId xmlns:a16="http://schemas.microsoft.com/office/drawing/2014/main" id="{0F099512-A84F-4C88-984B-64EBAC0C01BE}"/>
            </a:ext>
          </a:extLst>
        </xdr:cNvPr>
        <xdr:cNvSpPr txBox="1">
          <a:spLocks noChangeArrowheads="1" noTextEdit="1"/>
        </xdr:cNvSpPr>
      </xdr:nvSpPr>
      <xdr:spPr bwMode="auto">
        <a:xfrm>
          <a:off x="32766000" y="1971675"/>
          <a:ext cx="695325" cy="2286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fld id="{A52CFB85-9FF3-4C0A-8926-7D149985F787}" type="TxLink">
            <a:rPr lang="ja-JP" altLang="en-US" sz="1100" b="0" i="0" u="none" strike="noStrike" baseline="0">
              <a:solidFill>
                <a:srgbClr val="000000"/>
              </a:solidFill>
              <a:latin typeface="ＭＳ Ｐ明朝"/>
              <a:ea typeface="ＭＳ Ｐ明朝"/>
            </a:rPr>
            <a:pPr algn="l" rtl="0">
              <a:defRPr sz="1000"/>
            </a:pPr>
            <a:t>-30.89</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54</xdr:col>
      <xdr:colOff>266700</xdr:colOff>
      <xdr:row>13</xdr:row>
      <xdr:rowOff>200025</xdr:rowOff>
    </xdr:from>
    <xdr:to>
      <xdr:col>55</xdr:col>
      <xdr:colOff>381000</xdr:colOff>
      <xdr:row>14</xdr:row>
      <xdr:rowOff>180975</xdr:rowOff>
    </xdr:to>
    <xdr:sp macro="" textlink="BA33">
      <xdr:nvSpPr>
        <xdr:cNvPr id="19540" name="Text Box 84">
          <a:extLst>
            <a:ext uri="{FF2B5EF4-FFF2-40B4-BE49-F238E27FC236}">
              <a16:creationId xmlns:a16="http://schemas.microsoft.com/office/drawing/2014/main" id="{8D946E27-21D6-4108-B54D-79E868E77D4F}"/>
            </a:ext>
          </a:extLst>
        </xdr:cNvPr>
        <xdr:cNvSpPr txBox="1">
          <a:spLocks noChangeArrowheads="1" noTextEdit="1"/>
        </xdr:cNvSpPr>
      </xdr:nvSpPr>
      <xdr:spPr bwMode="auto">
        <a:xfrm>
          <a:off x="34832925" y="3419475"/>
          <a:ext cx="695325" cy="2286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fld id="{AD14A45B-D675-417A-BF15-AEE792EA5CA1}" type="TxLink">
            <a:rPr lang="ja-JP" altLang="en-US" sz="1100" b="0" i="0" u="none" strike="noStrike" baseline="0">
              <a:solidFill>
                <a:srgbClr val="000000"/>
              </a:solidFill>
              <a:latin typeface="ＭＳ Ｐ明朝"/>
              <a:ea typeface="ＭＳ Ｐ明朝"/>
            </a:rPr>
            <a:pPr algn="l" rtl="0">
              <a:defRPr sz="1000"/>
            </a:pPr>
            <a:t>-61.37</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51</xdr:col>
      <xdr:colOff>238125</xdr:colOff>
      <xdr:row>13</xdr:row>
      <xdr:rowOff>200025</xdr:rowOff>
    </xdr:from>
    <xdr:to>
      <xdr:col>52</xdr:col>
      <xdr:colOff>504825</xdr:colOff>
      <xdr:row>14</xdr:row>
      <xdr:rowOff>180975</xdr:rowOff>
    </xdr:to>
    <xdr:sp macro="" textlink="BA25">
      <xdr:nvSpPr>
        <xdr:cNvPr id="19541" name="Text Box 85">
          <a:extLst>
            <a:ext uri="{FF2B5EF4-FFF2-40B4-BE49-F238E27FC236}">
              <a16:creationId xmlns:a16="http://schemas.microsoft.com/office/drawing/2014/main" id="{8FD34CD9-D8C6-4234-AA5E-A20E9C74DBA3}"/>
            </a:ext>
          </a:extLst>
        </xdr:cNvPr>
        <xdr:cNvSpPr txBox="1">
          <a:spLocks noChangeArrowheads="1" noTextEdit="1"/>
        </xdr:cNvSpPr>
      </xdr:nvSpPr>
      <xdr:spPr bwMode="auto">
        <a:xfrm>
          <a:off x="33213675" y="3419475"/>
          <a:ext cx="695325" cy="2286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fld id="{26F44B8B-6020-4DCC-A4EE-E9644216D03B}" type="TxLink">
            <a:rPr lang="ja-JP" altLang="en-US" sz="1100" b="0" i="0" u="none" strike="noStrike" baseline="0">
              <a:solidFill>
                <a:srgbClr val="000000"/>
              </a:solidFill>
              <a:latin typeface="ＭＳ Ｐ明朝"/>
              <a:ea typeface="ＭＳ Ｐ明朝"/>
            </a:rPr>
            <a:pPr algn="l" rtl="0">
              <a:defRPr sz="1000"/>
            </a:pPr>
            <a:t>30.89</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55</xdr:col>
      <xdr:colOff>57150</xdr:colOff>
      <xdr:row>7</xdr:row>
      <xdr:rowOff>238125</xdr:rowOff>
    </xdr:from>
    <xdr:to>
      <xdr:col>56</xdr:col>
      <xdr:colOff>171450</xdr:colOff>
      <xdr:row>8</xdr:row>
      <xdr:rowOff>219075</xdr:rowOff>
    </xdr:to>
    <xdr:sp macro="" textlink="BA31">
      <xdr:nvSpPr>
        <xdr:cNvPr id="19542" name="Text Box 86">
          <a:extLst>
            <a:ext uri="{FF2B5EF4-FFF2-40B4-BE49-F238E27FC236}">
              <a16:creationId xmlns:a16="http://schemas.microsoft.com/office/drawing/2014/main" id="{0E35C1A0-9580-41CA-9B52-575F41627562}"/>
            </a:ext>
          </a:extLst>
        </xdr:cNvPr>
        <xdr:cNvSpPr txBox="1">
          <a:spLocks noChangeArrowheads="1" noTextEdit="1"/>
        </xdr:cNvSpPr>
      </xdr:nvSpPr>
      <xdr:spPr bwMode="auto">
        <a:xfrm>
          <a:off x="35204400" y="1971675"/>
          <a:ext cx="695325" cy="2286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fld id="{CAED21D2-A6EA-45A9-B094-46CF5EA61E7F}" type="TxLink">
            <a:rPr lang="ja-JP" altLang="en-US" sz="1100" b="0" i="0" u="none" strike="noStrike" baseline="0">
              <a:solidFill>
                <a:srgbClr val="000000"/>
              </a:solidFill>
              <a:latin typeface="ＭＳ Ｐ明朝"/>
              <a:ea typeface="ＭＳ Ｐ明朝"/>
            </a:rPr>
            <a:pPr algn="l" rtl="0">
              <a:defRPr sz="1000"/>
            </a:pPr>
            <a:t>-215.40</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59</xdr:col>
      <xdr:colOff>180975</xdr:colOff>
      <xdr:row>8</xdr:row>
      <xdr:rowOff>0</xdr:rowOff>
    </xdr:from>
    <xdr:to>
      <xdr:col>60</xdr:col>
      <xdr:colOff>295275</xdr:colOff>
      <xdr:row>8</xdr:row>
      <xdr:rowOff>228600</xdr:rowOff>
    </xdr:to>
    <xdr:sp macro="" textlink="BC31">
      <xdr:nvSpPr>
        <xdr:cNvPr id="19543" name="Text Box 87">
          <a:extLst>
            <a:ext uri="{FF2B5EF4-FFF2-40B4-BE49-F238E27FC236}">
              <a16:creationId xmlns:a16="http://schemas.microsoft.com/office/drawing/2014/main" id="{F1DB4737-C577-42B8-A957-A3B15FB3162B}"/>
            </a:ext>
          </a:extLst>
        </xdr:cNvPr>
        <xdr:cNvSpPr txBox="1">
          <a:spLocks noChangeArrowheads="1" noTextEdit="1"/>
        </xdr:cNvSpPr>
      </xdr:nvSpPr>
      <xdr:spPr bwMode="auto">
        <a:xfrm>
          <a:off x="38109525" y="1981200"/>
          <a:ext cx="695325" cy="2286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fld id="{A5A961D8-6E99-4A59-A25E-7B9265D8745B}" type="TxLink">
            <a:rPr lang="ja-JP" altLang="en-US" sz="1100" b="0" i="0" u="none" strike="noStrike" baseline="0">
              <a:solidFill>
                <a:srgbClr val="000000"/>
              </a:solidFill>
              <a:latin typeface="ＭＳ Ｐ明朝"/>
              <a:ea typeface="ＭＳ Ｐ明朝"/>
            </a:rPr>
            <a:pPr algn="l" rtl="0">
              <a:defRPr sz="1000"/>
            </a:pPr>
            <a:t>102.96</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58</xdr:col>
      <xdr:colOff>476250</xdr:colOff>
      <xdr:row>13</xdr:row>
      <xdr:rowOff>190500</xdr:rowOff>
    </xdr:from>
    <xdr:to>
      <xdr:col>60</xdr:col>
      <xdr:colOff>9525</xdr:colOff>
      <xdr:row>14</xdr:row>
      <xdr:rowOff>171450</xdr:rowOff>
    </xdr:to>
    <xdr:sp macro="" textlink="BC33">
      <xdr:nvSpPr>
        <xdr:cNvPr id="19544" name="Text Box 88">
          <a:extLst>
            <a:ext uri="{FF2B5EF4-FFF2-40B4-BE49-F238E27FC236}">
              <a16:creationId xmlns:a16="http://schemas.microsoft.com/office/drawing/2014/main" id="{42C49955-C2EF-4F6D-A86F-B4766B6DD170}"/>
            </a:ext>
          </a:extLst>
        </xdr:cNvPr>
        <xdr:cNvSpPr txBox="1">
          <a:spLocks noChangeArrowheads="1" noTextEdit="1"/>
        </xdr:cNvSpPr>
      </xdr:nvSpPr>
      <xdr:spPr bwMode="auto">
        <a:xfrm>
          <a:off x="37823775" y="3409950"/>
          <a:ext cx="695325" cy="2286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fld id="{8743818D-98B4-4A59-8276-8417C156AC3A}" type="TxLink">
            <a:rPr lang="ja-JP" altLang="en-US" sz="1100" b="0" i="0" u="none" strike="noStrike" baseline="0">
              <a:solidFill>
                <a:srgbClr val="000000"/>
              </a:solidFill>
              <a:latin typeface="ＭＳ Ｐ明朝"/>
              <a:ea typeface="ＭＳ Ｐ明朝"/>
            </a:rPr>
            <a:pPr algn="l" rtl="0">
              <a:defRPr sz="1000"/>
            </a:pPr>
            <a:t>-102.96</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56</xdr:col>
      <xdr:colOff>114300</xdr:colOff>
      <xdr:row>8</xdr:row>
      <xdr:rowOff>219075</xdr:rowOff>
    </xdr:from>
    <xdr:to>
      <xdr:col>56</xdr:col>
      <xdr:colOff>809625</xdr:colOff>
      <xdr:row>9</xdr:row>
      <xdr:rowOff>200025</xdr:rowOff>
    </xdr:to>
    <xdr:sp macro="" textlink="BC27">
      <xdr:nvSpPr>
        <xdr:cNvPr id="19545" name="Text Box 89">
          <a:extLst>
            <a:ext uri="{FF2B5EF4-FFF2-40B4-BE49-F238E27FC236}">
              <a16:creationId xmlns:a16="http://schemas.microsoft.com/office/drawing/2014/main" id="{24F39F26-1916-493F-B660-AA0818D4156D}"/>
            </a:ext>
          </a:extLst>
        </xdr:cNvPr>
        <xdr:cNvSpPr txBox="1">
          <a:spLocks noChangeArrowheads="1" noTextEdit="1"/>
        </xdr:cNvSpPr>
      </xdr:nvSpPr>
      <xdr:spPr bwMode="auto">
        <a:xfrm>
          <a:off x="35842575" y="2200275"/>
          <a:ext cx="695325" cy="2286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fld id="{C311B2C1-EA1C-423A-9632-70E9088D2400}" type="TxLink">
            <a:rPr lang="ja-JP" altLang="en-US" sz="1100" b="0" i="0" u="none" strike="noStrike" baseline="0">
              <a:solidFill>
                <a:srgbClr val="000000"/>
              </a:solidFill>
              <a:latin typeface="ＭＳ Ｐ明朝"/>
              <a:ea typeface="ＭＳ Ｐ明朝"/>
            </a:rPr>
            <a:pPr algn="l" rtl="0">
              <a:defRPr sz="1000"/>
            </a:pPr>
            <a:t>-102.96</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53</xdr:col>
      <xdr:colOff>542925</xdr:colOff>
      <xdr:row>11</xdr:row>
      <xdr:rowOff>209550</xdr:rowOff>
    </xdr:from>
    <xdr:to>
      <xdr:col>55</xdr:col>
      <xdr:colOff>76200</xdr:colOff>
      <xdr:row>12</xdr:row>
      <xdr:rowOff>190500</xdr:rowOff>
    </xdr:to>
    <xdr:sp macro="" textlink="BA32">
      <xdr:nvSpPr>
        <xdr:cNvPr id="19546" name="Text Box 90">
          <a:extLst>
            <a:ext uri="{FF2B5EF4-FFF2-40B4-BE49-F238E27FC236}">
              <a16:creationId xmlns:a16="http://schemas.microsoft.com/office/drawing/2014/main" id="{7AFC7B22-FE41-4999-A903-CEA837984F9C}"/>
            </a:ext>
          </a:extLst>
        </xdr:cNvPr>
        <xdr:cNvSpPr txBox="1">
          <a:spLocks noChangeArrowheads="1" noTextEdit="1"/>
        </xdr:cNvSpPr>
      </xdr:nvSpPr>
      <xdr:spPr bwMode="auto">
        <a:xfrm>
          <a:off x="34528125" y="2933700"/>
          <a:ext cx="695325" cy="2286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fld id="{49334F50-CDA1-4827-9B2A-96A82E84D170}" type="TxLink">
            <a:rPr lang="ja-JP" altLang="en-US" sz="1100" b="0" i="0" u="none" strike="noStrike" baseline="0">
              <a:solidFill>
                <a:srgbClr val="000000"/>
              </a:solidFill>
              <a:latin typeface="ＭＳ Ｐ明朝"/>
              <a:ea typeface="ＭＳ Ｐ明朝"/>
            </a:rPr>
            <a:pPr algn="l" rtl="0">
              <a:defRPr sz="1000"/>
            </a:pPr>
            <a:t>15.44</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56</xdr:col>
      <xdr:colOff>504825</xdr:colOff>
      <xdr:row>13</xdr:row>
      <xdr:rowOff>190500</xdr:rowOff>
    </xdr:from>
    <xdr:to>
      <xdr:col>57</xdr:col>
      <xdr:colOff>161925</xdr:colOff>
      <xdr:row>14</xdr:row>
      <xdr:rowOff>171450</xdr:rowOff>
    </xdr:to>
    <xdr:sp macro="" textlink="BC25">
      <xdr:nvSpPr>
        <xdr:cNvPr id="19547" name="Text Box 91">
          <a:extLst>
            <a:ext uri="{FF2B5EF4-FFF2-40B4-BE49-F238E27FC236}">
              <a16:creationId xmlns:a16="http://schemas.microsoft.com/office/drawing/2014/main" id="{5AC6BCD6-04FA-443C-B74C-EC41F9A88A1F}"/>
            </a:ext>
          </a:extLst>
        </xdr:cNvPr>
        <xdr:cNvSpPr txBox="1">
          <a:spLocks noChangeArrowheads="1" noTextEdit="1"/>
        </xdr:cNvSpPr>
      </xdr:nvSpPr>
      <xdr:spPr bwMode="auto">
        <a:xfrm>
          <a:off x="36233100" y="3409950"/>
          <a:ext cx="695325" cy="2286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fld id="{F7F083BF-16D1-4CD3-814D-05CD2DD1EFEF}" type="TxLink">
            <a:rPr lang="ja-JP" altLang="en-US" sz="1100" b="0" i="0" u="none" strike="noStrike" baseline="0">
              <a:solidFill>
                <a:srgbClr val="000000"/>
              </a:solidFill>
              <a:latin typeface="ＭＳ Ｐ明朝"/>
              <a:ea typeface="ＭＳ Ｐ明朝"/>
            </a:rPr>
            <a:pPr algn="l" rtl="0">
              <a:defRPr sz="1000"/>
            </a:pPr>
            <a:t>102.96</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56</xdr:col>
      <xdr:colOff>514350</xdr:colOff>
      <xdr:row>6</xdr:row>
      <xdr:rowOff>104775</xdr:rowOff>
    </xdr:from>
    <xdr:to>
      <xdr:col>56</xdr:col>
      <xdr:colOff>771525</xdr:colOff>
      <xdr:row>9</xdr:row>
      <xdr:rowOff>19050</xdr:rowOff>
    </xdr:to>
    <xdr:sp macro="" textlink="BC28">
      <xdr:nvSpPr>
        <xdr:cNvPr id="19548" name="Text Box 92">
          <a:extLst>
            <a:ext uri="{FF2B5EF4-FFF2-40B4-BE49-F238E27FC236}">
              <a16:creationId xmlns:a16="http://schemas.microsoft.com/office/drawing/2014/main" id="{8C1D2C25-39CD-4F0C-9461-5CA872535A80}"/>
            </a:ext>
          </a:extLst>
        </xdr:cNvPr>
        <xdr:cNvSpPr txBox="1">
          <a:spLocks noChangeArrowheads="1" noTextEdit="1"/>
        </xdr:cNvSpPr>
      </xdr:nvSpPr>
      <xdr:spPr bwMode="auto">
        <a:xfrm>
          <a:off x="36242625" y="1590675"/>
          <a:ext cx="257175" cy="65722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vert="vert270" wrap="square" lIns="27432" tIns="18288" rIns="0" bIns="0" anchor="t" upright="1"/>
        <a:lstStyle/>
        <a:p>
          <a:pPr algn="r" rtl="0">
            <a:defRPr sz="1000"/>
          </a:pPr>
          <a:fld id="{9A5127AC-BB76-4E5A-87FC-C9D99F619B60}" type="TxLink">
            <a:rPr lang="ja-JP" altLang="en-US" sz="1100" b="0" i="0" u="none" strike="noStrike" baseline="0">
              <a:solidFill>
                <a:srgbClr val="000000"/>
              </a:solidFill>
              <a:latin typeface="ＭＳ Ｐ明朝"/>
              <a:ea typeface="ＭＳ Ｐ明朝"/>
            </a:rPr>
            <a:pPr algn="r" rtl="0">
              <a:defRPr sz="1000"/>
            </a:pPr>
            <a:t>291.72</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58</xdr:col>
      <xdr:colOff>504825</xdr:colOff>
      <xdr:row>6</xdr:row>
      <xdr:rowOff>95250</xdr:rowOff>
    </xdr:from>
    <xdr:to>
      <xdr:col>59</xdr:col>
      <xdr:colOff>180975</xdr:colOff>
      <xdr:row>9</xdr:row>
      <xdr:rowOff>9525</xdr:rowOff>
    </xdr:to>
    <xdr:sp macro="" textlink="BC30">
      <xdr:nvSpPr>
        <xdr:cNvPr id="19549" name="Text Box 93">
          <a:extLst>
            <a:ext uri="{FF2B5EF4-FFF2-40B4-BE49-F238E27FC236}">
              <a16:creationId xmlns:a16="http://schemas.microsoft.com/office/drawing/2014/main" id="{D4879D17-BB68-4A25-8D60-6C39992ECB66}"/>
            </a:ext>
          </a:extLst>
        </xdr:cNvPr>
        <xdr:cNvSpPr txBox="1">
          <a:spLocks noChangeArrowheads="1" noTextEdit="1"/>
        </xdr:cNvSpPr>
      </xdr:nvSpPr>
      <xdr:spPr bwMode="auto">
        <a:xfrm>
          <a:off x="37852350" y="1581150"/>
          <a:ext cx="257175" cy="65722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vert="vert270" wrap="square" lIns="27432" tIns="18288" rIns="0" bIns="0" anchor="t" upright="1"/>
        <a:lstStyle/>
        <a:p>
          <a:pPr algn="r" rtl="0">
            <a:defRPr sz="1000"/>
          </a:pPr>
          <a:fld id="{9023F08E-4317-40C9-B6FB-540C00B05829}" type="TxLink">
            <a:rPr lang="ja-JP" altLang="en-US" sz="1100" b="0" i="0" u="none" strike="noStrike" baseline="0">
              <a:solidFill>
                <a:srgbClr val="000000"/>
              </a:solidFill>
              <a:latin typeface="ＭＳ Ｐ明朝"/>
              <a:ea typeface="ＭＳ Ｐ明朝"/>
            </a:rPr>
            <a:pPr algn="r" rtl="0">
              <a:defRPr sz="1000"/>
            </a:pPr>
            <a:t>-291.72</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51</xdr:col>
      <xdr:colOff>323850</xdr:colOff>
      <xdr:row>6</xdr:row>
      <xdr:rowOff>0</xdr:rowOff>
    </xdr:from>
    <xdr:to>
      <xdr:col>52</xdr:col>
      <xdr:colOff>152400</xdr:colOff>
      <xdr:row>8</xdr:row>
      <xdr:rowOff>161925</xdr:rowOff>
    </xdr:to>
    <xdr:sp macro="" textlink="BA28">
      <xdr:nvSpPr>
        <xdr:cNvPr id="19550" name="Text Box 94">
          <a:extLst>
            <a:ext uri="{FF2B5EF4-FFF2-40B4-BE49-F238E27FC236}">
              <a16:creationId xmlns:a16="http://schemas.microsoft.com/office/drawing/2014/main" id="{1B0D451A-A679-4EA2-B120-BABB31B339A3}"/>
            </a:ext>
          </a:extLst>
        </xdr:cNvPr>
        <xdr:cNvSpPr txBox="1">
          <a:spLocks noChangeArrowheads="1" noTextEdit="1"/>
        </xdr:cNvSpPr>
      </xdr:nvSpPr>
      <xdr:spPr bwMode="auto">
        <a:xfrm>
          <a:off x="33299400" y="1485900"/>
          <a:ext cx="257175" cy="65722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vert="vert270" wrap="square" lIns="27432" tIns="18288" rIns="0" bIns="0" anchor="t" upright="1"/>
        <a:lstStyle/>
        <a:p>
          <a:pPr algn="r" rtl="0">
            <a:defRPr sz="1000"/>
          </a:pPr>
          <a:fld id="{6A7D2F9A-5B61-4999-A47B-6EDD13505954}" type="TxLink">
            <a:rPr lang="ja-JP" altLang="en-US" sz="1100" b="0" i="0" u="none" strike="noStrike" baseline="0">
              <a:solidFill>
                <a:srgbClr val="000000"/>
              </a:solidFill>
              <a:latin typeface="ＭＳ Ｐ明朝"/>
              <a:ea typeface="ＭＳ Ｐ明朝"/>
            </a:rPr>
            <a:pPr algn="r" rtl="0">
              <a:defRPr sz="1000"/>
            </a:pPr>
            <a:t>-247.96</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55</xdr:col>
      <xdr:colOff>38100</xdr:colOff>
      <xdr:row>5</xdr:row>
      <xdr:rowOff>180975</xdr:rowOff>
    </xdr:from>
    <xdr:to>
      <xdr:col>55</xdr:col>
      <xdr:colOff>295275</xdr:colOff>
      <xdr:row>8</xdr:row>
      <xdr:rowOff>95250</xdr:rowOff>
    </xdr:to>
    <xdr:sp macro="" textlink="BA30">
      <xdr:nvSpPr>
        <xdr:cNvPr id="19551" name="Text Box 95">
          <a:extLst>
            <a:ext uri="{FF2B5EF4-FFF2-40B4-BE49-F238E27FC236}">
              <a16:creationId xmlns:a16="http://schemas.microsoft.com/office/drawing/2014/main" id="{BFD20D15-CA89-4A56-A142-5F6FC048E55B}"/>
            </a:ext>
          </a:extLst>
        </xdr:cNvPr>
        <xdr:cNvSpPr txBox="1">
          <a:spLocks noChangeArrowheads="1" noTextEdit="1"/>
        </xdr:cNvSpPr>
      </xdr:nvSpPr>
      <xdr:spPr bwMode="auto">
        <a:xfrm>
          <a:off x="35185350" y="1419225"/>
          <a:ext cx="257175" cy="65722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vert="vert270" wrap="square" lIns="27432" tIns="18288" rIns="0" bIns="0" anchor="t" upright="1"/>
        <a:lstStyle/>
        <a:p>
          <a:pPr algn="r" rtl="0">
            <a:defRPr sz="1000"/>
          </a:pPr>
          <a:fld id="{D9CBF61F-1775-4ADE-994A-EAE9532DDBA6}" type="TxLink">
            <a:rPr lang="ja-JP" altLang="en-US" sz="1100" b="0" i="0" u="none" strike="noStrike" baseline="0">
              <a:solidFill>
                <a:srgbClr val="000000"/>
              </a:solidFill>
              <a:latin typeface="ＭＳ Ｐ明朝"/>
              <a:ea typeface="ＭＳ Ｐ明朝"/>
            </a:rPr>
            <a:pPr algn="r" rtl="0">
              <a:defRPr sz="1000"/>
            </a:pPr>
            <a:t>-247.96</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51</xdr:col>
      <xdr:colOff>304800</xdr:colOff>
      <xdr:row>12</xdr:row>
      <xdr:rowOff>190500</xdr:rowOff>
    </xdr:from>
    <xdr:to>
      <xdr:col>51</xdr:col>
      <xdr:colOff>419100</xdr:colOff>
      <xdr:row>13</xdr:row>
      <xdr:rowOff>95250</xdr:rowOff>
    </xdr:to>
    <xdr:sp macro="" textlink="">
      <xdr:nvSpPr>
        <xdr:cNvPr id="19552" name="Text Box 96">
          <a:extLst>
            <a:ext uri="{FF2B5EF4-FFF2-40B4-BE49-F238E27FC236}">
              <a16:creationId xmlns:a16="http://schemas.microsoft.com/office/drawing/2014/main" id="{AE18849E-56C1-4192-B4DE-BE91C65A315E}"/>
            </a:ext>
          </a:extLst>
        </xdr:cNvPr>
        <xdr:cNvSpPr txBox="1">
          <a:spLocks noChangeArrowheads="1"/>
        </xdr:cNvSpPr>
      </xdr:nvSpPr>
      <xdr:spPr bwMode="auto">
        <a:xfrm>
          <a:off x="33280350" y="3162300"/>
          <a:ext cx="11430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56</xdr:col>
      <xdr:colOff>828675</xdr:colOff>
      <xdr:row>9</xdr:row>
      <xdr:rowOff>95250</xdr:rowOff>
    </xdr:from>
    <xdr:to>
      <xdr:col>56</xdr:col>
      <xdr:colOff>942975</xdr:colOff>
      <xdr:row>10</xdr:row>
      <xdr:rowOff>0</xdr:rowOff>
    </xdr:to>
    <xdr:sp macro="" textlink="">
      <xdr:nvSpPr>
        <xdr:cNvPr id="19553" name="Text Box 97">
          <a:extLst>
            <a:ext uri="{FF2B5EF4-FFF2-40B4-BE49-F238E27FC236}">
              <a16:creationId xmlns:a16="http://schemas.microsoft.com/office/drawing/2014/main" id="{E5EF8CF2-69F3-4D93-9A6E-829D073A7455}"/>
            </a:ext>
          </a:extLst>
        </xdr:cNvPr>
        <xdr:cNvSpPr txBox="1">
          <a:spLocks noChangeArrowheads="1"/>
        </xdr:cNvSpPr>
      </xdr:nvSpPr>
      <xdr:spPr bwMode="auto">
        <a:xfrm>
          <a:off x="36556950" y="2324100"/>
          <a:ext cx="11430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52</xdr:col>
      <xdr:colOff>142875</xdr:colOff>
      <xdr:row>8</xdr:row>
      <xdr:rowOff>38100</xdr:rowOff>
    </xdr:from>
    <xdr:to>
      <xdr:col>52</xdr:col>
      <xdr:colOff>257175</xdr:colOff>
      <xdr:row>8</xdr:row>
      <xdr:rowOff>190500</xdr:rowOff>
    </xdr:to>
    <xdr:sp macro="" textlink="">
      <xdr:nvSpPr>
        <xdr:cNvPr id="19554" name="Text Box 98">
          <a:extLst>
            <a:ext uri="{FF2B5EF4-FFF2-40B4-BE49-F238E27FC236}">
              <a16:creationId xmlns:a16="http://schemas.microsoft.com/office/drawing/2014/main" id="{57FE0FCF-2B5A-41F2-9032-2D72CAB0FBE5}"/>
            </a:ext>
          </a:extLst>
        </xdr:cNvPr>
        <xdr:cNvSpPr txBox="1">
          <a:spLocks noChangeArrowheads="1"/>
        </xdr:cNvSpPr>
      </xdr:nvSpPr>
      <xdr:spPr bwMode="auto">
        <a:xfrm>
          <a:off x="33547050" y="2019300"/>
          <a:ext cx="11430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51</xdr:col>
      <xdr:colOff>333375</xdr:colOff>
      <xdr:row>9</xdr:row>
      <xdr:rowOff>38100</xdr:rowOff>
    </xdr:from>
    <xdr:to>
      <xdr:col>52</xdr:col>
      <xdr:colOff>19050</xdr:colOff>
      <xdr:row>9</xdr:row>
      <xdr:rowOff>190500</xdr:rowOff>
    </xdr:to>
    <xdr:sp macro="" textlink="">
      <xdr:nvSpPr>
        <xdr:cNvPr id="19555" name="Text Box 99">
          <a:extLst>
            <a:ext uri="{FF2B5EF4-FFF2-40B4-BE49-F238E27FC236}">
              <a16:creationId xmlns:a16="http://schemas.microsoft.com/office/drawing/2014/main" id="{1A76BC3A-52A1-455F-97C6-0C1DA9057C94}"/>
            </a:ext>
          </a:extLst>
        </xdr:cNvPr>
        <xdr:cNvSpPr txBox="1">
          <a:spLocks noChangeArrowheads="1"/>
        </xdr:cNvSpPr>
      </xdr:nvSpPr>
      <xdr:spPr bwMode="auto">
        <a:xfrm>
          <a:off x="33308925" y="2266950"/>
          <a:ext cx="11430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59</xdr:col>
      <xdr:colOff>266700</xdr:colOff>
      <xdr:row>9</xdr:row>
      <xdr:rowOff>66675</xdr:rowOff>
    </xdr:from>
    <xdr:to>
      <xdr:col>59</xdr:col>
      <xdr:colOff>438150</xdr:colOff>
      <xdr:row>9</xdr:row>
      <xdr:rowOff>219075</xdr:rowOff>
    </xdr:to>
    <xdr:sp macro="" textlink="">
      <xdr:nvSpPr>
        <xdr:cNvPr id="19556" name="Text Box 100">
          <a:extLst>
            <a:ext uri="{FF2B5EF4-FFF2-40B4-BE49-F238E27FC236}">
              <a16:creationId xmlns:a16="http://schemas.microsoft.com/office/drawing/2014/main" id="{8ABE5D14-2EBC-462E-8E6F-090A849DCFF7}"/>
            </a:ext>
          </a:extLst>
        </xdr:cNvPr>
        <xdr:cNvSpPr txBox="1">
          <a:spLocks noChangeArrowheads="1"/>
        </xdr:cNvSpPr>
      </xdr:nvSpPr>
      <xdr:spPr bwMode="auto">
        <a:xfrm>
          <a:off x="38195250" y="2295525"/>
          <a:ext cx="17145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55</xdr:col>
      <xdr:colOff>114300</xdr:colOff>
      <xdr:row>12</xdr:row>
      <xdr:rowOff>209550</xdr:rowOff>
    </xdr:from>
    <xdr:to>
      <xdr:col>55</xdr:col>
      <xdr:colOff>228600</xdr:colOff>
      <xdr:row>13</xdr:row>
      <xdr:rowOff>114300</xdr:rowOff>
    </xdr:to>
    <xdr:sp macro="" textlink="">
      <xdr:nvSpPr>
        <xdr:cNvPr id="19557" name="Text Box 101">
          <a:extLst>
            <a:ext uri="{FF2B5EF4-FFF2-40B4-BE49-F238E27FC236}">
              <a16:creationId xmlns:a16="http://schemas.microsoft.com/office/drawing/2014/main" id="{27982834-3091-406C-962D-A0846A315C78}"/>
            </a:ext>
          </a:extLst>
        </xdr:cNvPr>
        <xdr:cNvSpPr txBox="1">
          <a:spLocks noChangeArrowheads="1"/>
        </xdr:cNvSpPr>
      </xdr:nvSpPr>
      <xdr:spPr bwMode="auto">
        <a:xfrm>
          <a:off x="35261550" y="3181350"/>
          <a:ext cx="11430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55</xdr:col>
      <xdr:colOff>66675</xdr:colOff>
      <xdr:row>9</xdr:row>
      <xdr:rowOff>9525</xdr:rowOff>
    </xdr:from>
    <xdr:to>
      <xdr:col>55</xdr:col>
      <xdr:colOff>180975</xdr:colOff>
      <xdr:row>9</xdr:row>
      <xdr:rowOff>161925</xdr:rowOff>
    </xdr:to>
    <xdr:sp macro="" textlink="">
      <xdr:nvSpPr>
        <xdr:cNvPr id="19558" name="Text Box 102">
          <a:extLst>
            <a:ext uri="{FF2B5EF4-FFF2-40B4-BE49-F238E27FC236}">
              <a16:creationId xmlns:a16="http://schemas.microsoft.com/office/drawing/2014/main" id="{37A056EE-A44E-403B-8A0E-F19B4A7814C0}"/>
            </a:ext>
          </a:extLst>
        </xdr:cNvPr>
        <xdr:cNvSpPr txBox="1">
          <a:spLocks noChangeArrowheads="1"/>
        </xdr:cNvSpPr>
      </xdr:nvSpPr>
      <xdr:spPr bwMode="auto">
        <a:xfrm>
          <a:off x="35213925" y="2238375"/>
          <a:ext cx="11430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54</xdr:col>
      <xdr:colOff>428625</xdr:colOff>
      <xdr:row>8</xdr:row>
      <xdr:rowOff>9525</xdr:rowOff>
    </xdr:from>
    <xdr:to>
      <xdr:col>54</xdr:col>
      <xdr:colOff>542925</xdr:colOff>
      <xdr:row>8</xdr:row>
      <xdr:rowOff>161925</xdr:rowOff>
    </xdr:to>
    <xdr:sp macro="" textlink="">
      <xdr:nvSpPr>
        <xdr:cNvPr id="19559" name="Text Box 103">
          <a:extLst>
            <a:ext uri="{FF2B5EF4-FFF2-40B4-BE49-F238E27FC236}">
              <a16:creationId xmlns:a16="http://schemas.microsoft.com/office/drawing/2014/main" id="{7DEDAADB-5740-4A92-8792-B9192855BDFB}"/>
            </a:ext>
          </a:extLst>
        </xdr:cNvPr>
        <xdr:cNvSpPr txBox="1">
          <a:spLocks noChangeArrowheads="1"/>
        </xdr:cNvSpPr>
      </xdr:nvSpPr>
      <xdr:spPr bwMode="auto">
        <a:xfrm>
          <a:off x="34994850" y="1990725"/>
          <a:ext cx="11430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54</xdr:col>
      <xdr:colOff>466725</xdr:colOff>
      <xdr:row>11</xdr:row>
      <xdr:rowOff>200025</xdr:rowOff>
    </xdr:from>
    <xdr:to>
      <xdr:col>55</xdr:col>
      <xdr:colOff>38100</xdr:colOff>
      <xdr:row>12</xdr:row>
      <xdr:rowOff>104775</xdr:rowOff>
    </xdr:to>
    <xdr:sp macro="" textlink="">
      <xdr:nvSpPr>
        <xdr:cNvPr id="19560" name="Text Box 104">
          <a:extLst>
            <a:ext uri="{FF2B5EF4-FFF2-40B4-BE49-F238E27FC236}">
              <a16:creationId xmlns:a16="http://schemas.microsoft.com/office/drawing/2014/main" id="{4CC12A3A-F09D-4B47-A478-3CCF231A00F2}"/>
            </a:ext>
          </a:extLst>
        </xdr:cNvPr>
        <xdr:cNvSpPr txBox="1">
          <a:spLocks noChangeArrowheads="1"/>
        </xdr:cNvSpPr>
      </xdr:nvSpPr>
      <xdr:spPr bwMode="auto">
        <a:xfrm>
          <a:off x="35032950" y="2924175"/>
          <a:ext cx="15240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53</xdr:col>
      <xdr:colOff>314325</xdr:colOff>
      <xdr:row>9</xdr:row>
      <xdr:rowOff>0</xdr:rowOff>
    </xdr:from>
    <xdr:to>
      <xdr:col>53</xdr:col>
      <xdr:colOff>466725</xdr:colOff>
      <xdr:row>9</xdr:row>
      <xdr:rowOff>152400</xdr:rowOff>
    </xdr:to>
    <xdr:sp macro="" textlink="">
      <xdr:nvSpPr>
        <xdr:cNvPr id="19561" name="Text Box 105">
          <a:extLst>
            <a:ext uri="{FF2B5EF4-FFF2-40B4-BE49-F238E27FC236}">
              <a16:creationId xmlns:a16="http://schemas.microsoft.com/office/drawing/2014/main" id="{E2C8872F-AE12-4D20-8043-B743D5F5A840}"/>
            </a:ext>
          </a:extLst>
        </xdr:cNvPr>
        <xdr:cNvSpPr txBox="1">
          <a:spLocks noChangeArrowheads="1"/>
        </xdr:cNvSpPr>
      </xdr:nvSpPr>
      <xdr:spPr bwMode="auto">
        <a:xfrm>
          <a:off x="34299525" y="2228850"/>
          <a:ext cx="15240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52</xdr:col>
      <xdr:colOff>95250</xdr:colOff>
      <xdr:row>11</xdr:row>
      <xdr:rowOff>200025</xdr:rowOff>
    </xdr:from>
    <xdr:to>
      <xdr:col>52</xdr:col>
      <xdr:colOff>257175</xdr:colOff>
      <xdr:row>12</xdr:row>
      <xdr:rowOff>104775</xdr:rowOff>
    </xdr:to>
    <xdr:sp macro="" textlink="">
      <xdr:nvSpPr>
        <xdr:cNvPr id="19562" name="Text Box 106">
          <a:extLst>
            <a:ext uri="{FF2B5EF4-FFF2-40B4-BE49-F238E27FC236}">
              <a16:creationId xmlns:a16="http://schemas.microsoft.com/office/drawing/2014/main" id="{12A6F818-6287-464B-A918-952F0C9B3223}"/>
            </a:ext>
          </a:extLst>
        </xdr:cNvPr>
        <xdr:cNvSpPr txBox="1">
          <a:spLocks noChangeArrowheads="1"/>
        </xdr:cNvSpPr>
      </xdr:nvSpPr>
      <xdr:spPr bwMode="auto">
        <a:xfrm>
          <a:off x="33499425" y="2924175"/>
          <a:ext cx="161925"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56</xdr:col>
      <xdr:colOff>838200</xdr:colOff>
      <xdr:row>7</xdr:row>
      <xdr:rowOff>228600</xdr:rowOff>
    </xdr:from>
    <xdr:to>
      <xdr:col>56</xdr:col>
      <xdr:colOff>1000125</xdr:colOff>
      <xdr:row>8</xdr:row>
      <xdr:rowOff>133350</xdr:rowOff>
    </xdr:to>
    <xdr:sp macro="" textlink="">
      <xdr:nvSpPr>
        <xdr:cNvPr id="19563" name="Text Box 107">
          <a:extLst>
            <a:ext uri="{FF2B5EF4-FFF2-40B4-BE49-F238E27FC236}">
              <a16:creationId xmlns:a16="http://schemas.microsoft.com/office/drawing/2014/main" id="{01C884A9-871A-4D5A-A800-F27B5E5699DC}"/>
            </a:ext>
          </a:extLst>
        </xdr:cNvPr>
        <xdr:cNvSpPr txBox="1">
          <a:spLocks noChangeArrowheads="1"/>
        </xdr:cNvSpPr>
      </xdr:nvSpPr>
      <xdr:spPr bwMode="auto">
        <a:xfrm>
          <a:off x="36566475" y="1962150"/>
          <a:ext cx="161925"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56</xdr:col>
      <xdr:colOff>619125</xdr:colOff>
      <xdr:row>12</xdr:row>
      <xdr:rowOff>219075</xdr:rowOff>
    </xdr:from>
    <xdr:to>
      <xdr:col>56</xdr:col>
      <xdr:colOff>781050</xdr:colOff>
      <xdr:row>13</xdr:row>
      <xdr:rowOff>123825</xdr:rowOff>
    </xdr:to>
    <xdr:sp macro="" textlink="">
      <xdr:nvSpPr>
        <xdr:cNvPr id="19564" name="Text Box 108">
          <a:extLst>
            <a:ext uri="{FF2B5EF4-FFF2-40B4-BE49-F238E27FC236}">
              <a16:creationId xmlns:a16="http://schemas.microsoft.com/office/drawing/2014/main" id="{DE5EDE2D-03E6-4C55-ACD7-D6C7D9103548}"/>
            </a:ext>
          </a:extLst>
        </xdr:cNvPr>
        <xdr:cNvSpPr txBox="1">
          <a:spLocks noChangeArrowheads="1"/>
        </xdr:cNvSpPr>
      </xdr:nvSpPr>
      <xdr:spPr bwMode="auto">
        <a:xfrm>
          <a:off x="36347400" y="3190875"/>
          <a:ext cx="161925"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58</xdr:col>
      <xdr:colOff>514350</xdr:colOff>
      <xdr:row>9</xdr:row>
      <xdr:rowOff>47625</xdr:rowOff>
    </xdr:from>
    <xdr:to>
      <xdr:col>59</xdr:col>
      <xdr:colOff>47625</xdr:colOff>
      <xdr:row>9</xdr:row>
      <xdr:rowOff>200025</xdr:rowOff>
    </xdr:to>
    <xdr:sp macro="" textlink="">
      <xdr:nvSpPr>
        <xdr:cNvPr id="19565" name="Text Box 109">
          <a:extLst>
            <a:ext uri="{FF2B5EF4-FFF2-40B4-BE49-F238E27FC236}">
              <a16:creationId xmlns:a16="http://schemas.microsoft.com/office/drawing/2014/main" id="{764DAD37-1D76-4D0B-AF12-488CF7E7E433}"/>
            </a:ext>
          </a:extLst>
        </xdr:cNvPr>
        <xdr:cNvSpPr txBox="1">
          <a:spLocks noChangeArrowheads="1"/>
        </xdr:cNvSpPr>
      </xdr:nvSpPr>
      <xdr:spPr bwMode="auto">
        <a:xfrm>
          <a:off x="37861875" y="2276475"/>
          <a:ext cx="11430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59</xdr:col>
      <xdr:colOff>66675</xdr:colOff>
      <xdr:row>12</xdr:row>
      <xdr:rowOff>228600</xdr:rowOff>
    </xdr:from>
    <xdr:to>
      <xdr:col>59</xdr:col>
      <xdr:colOff>180975</xdr:colOff>
      <xdr:row>13</xdr:row>
      <xdr:rowOff>133350</xdr:rowOff>
    </xdr:to>
    <xdr:sp macro="" textlink="">
      <xdr:nvSpPr>
        <xdr:cNvPr id="19566" name="Text Box 110">
          <a:extLst>
            <a:ext uri="{FF2B5EF4-FFF2-40B4-BE49-F238E27FC236}">
              <a16:creationId xmlns:a16="http://schemas.microsoft.com/office/drawing/2014/main" id="{BCDB5479-B88B-448B-B585-59F8681F6DEB}"/>
            </a:ext>
          </a:extLst>
        </xdr:cNvPr>
        <xdr:cNvSpPr txBox="1">
          <a:spLocks noChangeArrowheads="1"/>
        </xdr:cNvSpPr>
      </xdr:nvSpPr>
      <xdr:spPr bwMode="auto">
        <a:xfrm>
          <a:off x="37995225" y="3200400"/>
          <a:ext cx="11430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2</xdr:col>
      <xdr:colOff>180975</xdr:colOff>
      <xdr:row>16</xdr:row>
      <xdr:rowOff>161925</xdr:rowOff>
    </xdr:from>
    <xdr:to>
      <xdr:col>9</xdr:col>
      <xdr:colOff>19050</xdr:colOff>
      <xdr:row>21</xdr:row>
      <xdr:rowOff>133350</xdr:rowOff>
    </xdr:to>
    <xdr:grpSp>
      <xdr:nvGrpSpPr>
        <xdr:cNvPr id="19625" name="Group 169">
          <a:extLst>
            <a:ext uri="{FF2B5EF4-FFF2-40B4-BE49-F238E27FC236}">
              <a16:creationId xmlns:a16="http://schemas.microsoft.com/office/drawing/2014/main" id="{B5516089-F001-4BBE-AFF8-225E5105CD46}"/>
            </a:ext>
          </a:extLst>
        </xdr:cNvPr>
        <xdr:cNvGrpSpPr>
          <a:grpSpLocks/>
        </xdr:cNvGrpSpPr>
      </xdr:nvGrpSpPr>
      <xdr:grpSpPr bwMode="auto">
        <a:xfrm>
          <a:off x="1671357" y="4106396"/>
          <a:ext cx="3233458" cy="1204072"/>
          <a:chOff x="176" y="433"/>
          <a:chExt cx="339" cy="127"/>
        </a:xfrm>
      </xdr:grpSpPr>
      <xdr:sp macro="" textlink="">
        <xdr:nvSpPr>
          <xdr:cNvPr id="19568" name="Line 112">
            <a:extLst>
              <a:ext uri="{FF2B5EF4-FFF2-40B4-BE49-F238E27FC236}">
                <a16:creationId xmlns:a16="http://schemas.microsoft.com/office/drawing/2014/main" id="{E8376D96-7974-48F0-B233-BB06E76A52DA}"/>
              </a:ext>
            </a:extLst>
          </xdr:cNvPr>
          <xdr:cNvSpPr>
            <a:spLocks noChangeShapeType="1"/>
          </xdr:cNvSpPr>
        </xdr:nvSpPr>
        <xdr:spPr bwMode="auto">
          <a:xfrm>
            <a:off x="176" y="544"/>
            <a:ext cx="33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569" name="Line 113">
            <a:extLst>
              <a:ext uri="{FF2B5EF4-FFF2-40B4-BE49-F238E27FC236}">
                <a16:creationId xmlns:a16="http://schemas.microsoft.com/office/drawing/2014/main" id="{9CD98522-B5E9-4E03-BE07-9ACDDBED95F0}"/>
              </a:ext>
            </a:extLst>
          </xdr:cNvPr>
          <xdr:cNvSpPr>
            <a:spLocks noChangeShapeType="1"/>
          </xdr:cNvSpPr>
        </xdr:nvSpPr>
        <xdr:spPr bwMode="auto">
          <a:xfrm flipV="1">
            <a:off x="226" y="455"/>
            <a:ext cx="0" cy="89"/>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570" name="Line 114">
            <a:extLst>
              <a:ext uri="{FF2B5EF4-FFF2-40B4-BE49-F238E27FC236}">
                <a16:creationId xmlns:a16="http://schemas.microsoft.com/office/drawing/2014/main" id="{1A7874C1-D4D9-45DB-8FB2-5263C4D04B90}"/>
              </a:ext>
            </a:extLst>
          </xdr:cNvPr>
          <xdr:cNvSpPr>
            <a:spLocks noChangeShapeType="1"/>
          </xdr:cNvSpPr>
        </xdr:nvSpPr>
        <xdr:spPr bwMode="auto">
          <a:xfrm>
            <a:off x="251" y="433"/>
            <a:ext cx="183"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571" name="Line 115">
            <a:extLst>
              <a:ext uri="{FF2B5EF4-FFF2-40B4-BE49-F238E27FC236}">
                <a16:creationId xmlns:a16="http://schemas.microsoft.com/office/drawing/2014/main" id="{05E91B65-222C-452B-9750-F4BEF8AC1048}"/>
              </a:ext>
            </a:extLst>
          </xdr:cNvPr>
          <xdr:cNvSpPr>
            <a:spLocks noChangeShapeType="1"/>
          </xdr:cNvSpPr>
        </xdr:nvSpPr>
        <xdr:spPr bwMode="auto">
          <a:xfrm>
            <a:off x="461" y="455"/>
            <a:ext cx="0" cy="89"/>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575" name="Line 119">
            <a:extLst>
              <a:ext uri="{FF2B5EF4-FFF2-40B4-BE49-F238E27FC236}">
                <a16:creationId xmlns:a16="http://schemas.microsoft.com/office/drawing/2014/main" id="{E5BC5120-3FBC-4E73-95CD-57D3C46A487A}"/>
              </a:ext>
            </a:extLst>
          </xdr:cNvPr>
          <xdr:cNvSpPr>
            <a:spLocks noChangeShapeType="1"/>
          </xdr:cNvSpPr>
        </xdr:nvSpPr>
        <xdr:spPr bwMode="auto">
          <a:xfrm flipV="1">
            <a:off x="251" y="455"/>
            <a:ext cx="0" cy="89"/>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9576" name="Line 120">
            <a:extLst>
              <a:ext uri="{FF2B5EF4-FFF2-40B4-BE49-F238E27FC236}">
                <a16:creationId xmlns:a16="http://schemas.microsoft.com/office/drawing/2014/main" id="{F4686348-292F-4C00-B803-27F13BEFA392}"/>
              </a:ext>
            </a:extLst>
          </xdr:cNvPr>
          <xdr:cNvSpPr>
            <a:spLocks noChangeShapeType="1"/>
          </xdr:cNvSpPr>
        </xdr:nvSpPr>
        <xdr:spPr bwMode="auto">
          <a:xfrm>
            <a:off x="251" y="455"/>
            <a:ext cx="184"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9577" name="Line 121">
            <a:extLst>
              <a:ext uri="{FF2B5EF4-FFF2-40B4-BE49-F238E27FC236}">
                <a16:creationId xmlns:a16="http://schemas.microsoft.com/office/drawing/2014/main" id="{4B8E0705-8F0C-470A-AF23-945C67AF9585}"/>
              </a:ext>
            </a:extLst>
          </xdr:cNvPr>
          <xdr:cNvSpPr>
            <a:spLocks noChangeShapeType="1"/>
          </xdr:cNvSpPr>
        </xdr:nvSpPr>
        <xdr:spPr bwMode="auto">
          <a:xfrm>
            <a:off x="435" y="455"/>
            <a:ext cx="0" cy="89"/>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9588" name="Line 132">
            <a:extLst>
              <a:ext uri="{FF2B5EF4-FFF2-40B4-BE49-F238E27FC236}">
                <a16:creationId xmlns:a16="http://schemas.microsoft.com/office/drawing/2014/main" id="{1E0F5731-089D-4D8B-8309-8BD8EB61C721}"/>
              </a:ext>
            </a:extLst>
          </xdr:cNvPr>
          <xdr:cNvSpPr>
            <a:spLocks noChangeShapeType="1"/>
          </xdr:cNvSpPr>
        </xdr:nvSpPr>
        <xdr:spPr bwMode="auto">
          <a:xfrm flipH="1">
            <a:off x="204" y="544"/>
            <a:ext cx="12" cy="1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589" name="Line 133">
            <a:extLst>
              <a:ext uri="{FF2B5EF4-FFF2-40B4-BE49-F238E27FC236}">
                <a16:creationId xmlns:a16="http://schemas.microsoft.com/office/drawing/2014/main" id="{23182D7F-9A7E-4BDD-8127-1309AEA27215}"/>
              </a:ext>
            </a:extLst>
          </xdr:cNvPr>
          <xdr:cNvSpPr>
            <a:spLocks noChangeShapeType="1"/>
          </xdr:cNvSpPr>
        </xdr:nvSpPr>
        <xdr:spPr bwMode="auto">
          <a:xfrm flipH="1">
            <a:off x="226" y="544"/>
            <a:ext cx="12" cy="1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590" name="Line 134">
            <a:extLst>
              <a:ext uri="{FF2B5EF4-FFF2-40B4-BE49-F238E27FC236}">
                <a16:creationId xmlns:a16="http://schemas.microsoft.com/office/drawing/2014/main" id="{8A31D04A-83F8-450A-8DB2-629A27A3658F}"/>
              </a:ext>
            </a:extLst>
          </xdr:cNvPr>
          <xdr:cNvSpPr>
            <a:spLocks noChangeShapeType="1"/>
          </xdr:cNvSpPr>
        </xdr:nvSpPr>
        <xdr:spPr bwMode="auto">
          <a:xfrm flipH="1">
            <a:off x="248" y="544"/>
            <a:ext cx="12" cy="1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591" name="Line 135">
            <a:extLst>
              <a:ext uri="{FF2B5EF4-FFF2-40B4-BE49-F238E27FC236}">
                <a16:creationId xmlns:a16="http://schemas.microsoft.com/office/drawing/2014/main" id="{B3F3A662-25E5-487E-B6B3-19CA52117539}"/>
              </a:ext>
            </a:extLst>
          </xdr:cNvPr>
          <xdr:cNvSpPr>
            <a:spLocks noChangeShapeType="1"/>
          </xdr:cNvSpPr>
        </xdr:nvSpPr>
        <xdr:spPr bwMode="auto">
          <a:xfrm flipH="1">
            <a:off x="271" y="544"/>
            <a:ext cx="12" cy="1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592" name="Line 136">
            <a:extLst>
              <a:ext uri="{FF2B5EF4-FFF2-40B4-BE49-F238E27FC236}">
                <a16:creationId xmlns:a16="http://schemas.microsoft.com/office/drawing/2014/main" id="{8FACD740-8E9F-4C77-88F3-1B374D0AFD2D}"/>
              </a:ext>
            </a:extLst>
          </xdr:cNvPr>
          <xdr:cNvSpPr>
            <a:spLocks noChangeShapeType="1"/>
          </xdr:cNvSpPr>
        </xdr:nvSpPr>
        <xdr:spPr bwMode="auto">
          <a:xfrm flipH="1">
            <a:off x="293" y="544"/>
            <a:ext cx="12" cy="1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593" name="Line 137">
            <a:extLst>
              <a:ext uri="{FF2B5EF4-FFF2-40B4-BE49-F238E27FC236}">
                <a16:creationId xmlns:a16="http://schemas.microsoft.com/office/drawing/2014/main" id="{155EB99F-0C98-4946-8C9D-0497CCED8F09}"/>
              </a:ext>
            </a:extLst>
          </xdr:cNvPr>
          <xdr:cNvSpPr>
            <a:spLocks noChangeShapeType="1"/>
          </xdr:cNvSpPr>
        </xdr:nvSpPr>
        <xdr:spPr bwMode="auto">
          <a:xfrm flipH="1">
            <a:off x="314" y="544"/>
            <a:ext cx="12" cy="1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594" name="Line 138">
            <a:extLst>
              <a:ext uri="{FF2B5EF4-FFF2-40B4-BE49-F238E27FC236}">
                <a16:creationId xmlns:a16="http://schemas.microsoft.com/office/drawing/2014/main" id="{17257C8A-7194-4D9D-9918-55ABD0B34257}"/>
              </a:ext>
            </a:extLst>
          </xdr:cNvPr>
          <xdr:cNvSpPr>
            <a:spLocks noChangeShapeType="1"/>
          </xdr:cNvSpPr>
        </xdr:nvSpPr>
        <xdr:spPr bwMode="auto">
          <a:xfrm flipH="1">
            <a:off x="337" y="544"/>
            <a:ext cx="11" cy="1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595" name="Line 139">
            <a:extLst>
              <a:ext uri="{FF2B5EF4-FFF2-40B4-BE49-F238E27FC236}">
                <a16:creationId xmlns:a16="http://schemas.microsoft.com/office/drawing/2014/main" id="{52E3EEF6-2002-4457-8D15-53E341504383}"/>
              </a:ext>
            </a:extLst>
          </xdr:cNvPr>
          <xdr:cNvSpPr>
            <a:spLocks noChangeShapeType="1"/>
          </xdr:cNvSpPr>
        </xdr:nvSpPr>
        <xdr:spPr bwMode="auto">
          <a:xfrm flipH="1">
            <a:off x="359" y="544"/>
            <a:ext cx="12" cy="1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596" name="Line 140">
            <a:extLst>
              <a:ext uri="{FF2B5EF4-FFF2-40B4-BE49-F238E27FC236}">
                <a16:creationId xmlns:a16="http://schemas.microsoft.com/office/drawing/2014/main" id="{999C867E-324E-4D58-A3BF-F7D032226292}"/>
              </a:ext>
            </a:extLst>
          </xdr:cNvPr>
          <xdr:cNvSpPr>
            <a:spLocks noChangeShapeType="1"/>
          </xdr:cNvSpPr>
        </xdr:nvSpPr>
        <xdr:spPr bwMode="auto">
          <a:xfrm flipH="1">
            <a:off x="381" y="544"/>
            <a:ext cx="12" cy="1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597" name="Line 141">
            <a:extLst>
              <a:ext uri="{FF2B5EF4-FFF2-40B4-BE49-F238E27FC236}">
                <a16:creationId xmlns:a16="http://schemas.microsoft.com/office/drawing/2014/main" id="{E6AA372D-C0BE-464B-BC6C-E1B1BB2F3F6E}"/>
              </a:ext>
            </a:extLst>
          </xdr:cNvPr>
          <xdr:cNvSpPr>
            <a:spLocks noChangeShapeType="1"/>
          </xdr:cNvSpPr>
        </xdr:nvSpPr>
        <xdr:spPr bwMode="auto">
          <a:xfrm flipH="1">
            <a:off x="401" y="544"/>
            <a:ext cx="12" cy="1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598" name="Line 142">
            <a:extLst>
              <a:ext uri="{FF2B5EF4-FFF2-40B4-BE49-F238E27FC236}">
                <a16:creationId xmlns:a16="http://schemas.microsoft.com/office/drawing/2014/main" id="{3A3CE2E1-FAB8-4119-986D-5924BBEB7FA7}"/>
              </a:ext>
            </a:extLst>
          </xdr:cNvPr>
          <xdr:cNvSpPr>
            <a:spLocks noChangeShapeType="1"/>
          </xdr:cNvSpPr>
        </xdr:nvSpPr>
        <xdr:spPr bwMode="auto">
          <a:xfrm flipH="1">
            <a:off x="425" y="544"/>
            <a:ext cx="12" cy="1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599" name="Line 143">
            <a:extLst>
              <a:ext uri="{FF2B5EF4-FFF2-40B4-BE49-F238E27FC236}">
                <a16:creationId xmlns:a16="http://schemas.microsoft.com/office/drawing/2014/main" id="{59815A1F-95E0-4024-87E0-9B87D685D37F}"/>
              </a:ext>
            </a:extLst>
          </xdr:cNvPr>
          <xdr:cNvSpPr>
            <a:spLocks noChangeShapeType="1"/>
          </xdr:cNvSpPr>
        </xdr:nvSpPr>
        <xdr:spPr bwMode="auto">
          <a:xfrm flipH="1">
            <a:off x="447" y="544"/>
            <a:ext cx="12" cy="1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600" name="Line 144">
            <a:extLst>
              <a:ext uri="{FF2B5EF4-FFF2-40B4-BE49-F238E27FC236}">
                <a16:creationId xmlns:a16="http://schemas.microsoft.com/office/drawing/2014/main" id="{7C5A6DA7-1561-4E43-9E9F-E7FD67BBD92A}"/>
              </a:ext>
            </a:extLst>
          </xdr:cNvPr>
          <xdr:cNvSpPr>
            <a:spLocks noChangeShapeType="1"/>
          </xdr:cNvSpPr>
        </xdr:nvSpPr>
        <xdr:spPr bwMode="auto">
          <a:xfrm flipH="1">
            <a:off x="467" y="544"/>
            <a:ext cx="12" cy="1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601" name="Line 145">
            <a:extLst>
              <a:ext uri="{FF2B5EF4-FFF2-40B4-BE49-F238E27FC236}">
                <a16:creationId xmlns:a16="http://schemas.microsoft.com/office/drawing/2014/main" id="{BD78024A-A437-4624-A183-5A88C17463DD}"/>
              </a:ext>
            </a:extLst>
          </xdr:cNvPr>
          <xdr:cNvSpPr>
            <a:spLocks noChangeShapeType="1"/>
          </xdr:cNvSpPr>
        </xdr:nvSpPr>
        <xdr:spPr bwMode="auto">
          <a:xfrm flipH="1">
            <a:off x="485" y="544"/>
            <a:ext cx="12" cy="1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602" name="Line 146">
            <a:extLst>
              <a:ext uri="{FF2B5EF4-FFF2-40B4-BE49-F238E27FC236}">
                <a16:creationId xmlns:a16="http://schemas.microsoft.com/office/drawing/2014/main" id="{98EF1B21-D0E1-4BFD-B26A-019E74961B3B}"/>
              </a:ext>
            </a:extLst>
          </xdr:cNvPr>
          <xdr:cNvSpPr>
            <a:spLocks noChangeShapeType="1"/>
          </xdr:cNvSpPr>
        </xdr:nvSpPr>
        <xdr:spPr bwMode="auto">
          <a:xfrm flipH="1">
            <a:off x="188" y="544"/>
            <a:ext cx="12" cy="1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606" name="Line 150">
            <a:extLst>
              <a:ext uri="{FF2B5EF4-FFF2-40B4-BE49-F238E27FC236}">
                <a16:creationId xmlns:a16="http://schemas.microsoft.com/office/drawing/2014/main" id="{51DEED83-5B79-4011-978B-11711B7F61E5}"/>
              </a:ext>
            </a:extLst>
          </xdr:cNvPr>
          <xdr:cNvSpPr>
            <a:spLocks noChangeShapeType="1"/>
          </xdr:cNvSpPr>
        </xdr:nvSpPr>
        <xdr:spPr bwMode="auto">
          <a:xfrm flipH="1">
            <a:off x="226" y="455"/>
            <a:ext cx="25"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607" name="Line 151">
            <a:extLst>
              <a:ext uri="{FF2B5EF4-FFF2-40B4-BE49-F238E27FC236}">
                <a16:creationId xmlns:a16="http://schemas.microsoft.com/office/drawing/2014/main" id="{6D794DA5-31B2-49DA-8B7B-CB47C75F5B90}"/>
              </a:ext>
            </a:extLst>
          </xdr:cNvPr>
          <xdr:cNvSpPr>
            <a:spLocks noChangeShapeType="1"/>
          </xdr:cNvSpPr>
        </xdr:nvSpPr>
        <xdr:spPr bwMode="auto">
          <a:xfrm flipV="1">
            <a:off x="251" y="433"/>
            <a:ext cx="0" cy="23"/>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608" name="Line 152">
            <a:extLst>
              <a:ext uri="{FF2B5EF4-FFF2-40B4-BE49-F238E27FC236}">
                <a16:creationId xmlns:a16="http://schemas.microsoft.com/office/drawing/2014/main" id="{283BC8F1-4C00-4DB5-805B-6932AC8BD3BE}"/>
              </a:ext>
            </a:extLst>
          </xdr:cNvPr>
          <xdr:cNvSpPr>
            <a:spLocks noChangeShapeType="1"/>
          </xdr:cNvSpPr>
        </xdr:nvSpPr>
        <xdr:spPr bwMode="auto">
          <a:xfrm flipV="1">
            <a:off x="435" y="433"/>
            <a:ext cx="0" cy="23"/>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609" name="Line 153">
            <a:extLst>
              <a:ext uri="{FF2B5EF4-FFF2-40B4-BE49-F238E27FC236}">
                <a16:creationId xmlns:a16="http://schemas.microsoft.com/office/drawing/2014/main" id="{FD1CD64D-FF6D-4FDD-91BA-021493085ECA}"/>
              </a:ext>
            </a:extLst>
          </xdr:cNvPr>
          <xdr:cNvSpPr>
            <a:spLocks noChangeShapeType="1"/>
          </xdr:cNvSpPr>
        </xdr:nvSpPr>
        <xdr:spPr bwMode="auto">
          <a:xfrm flipH="1">
            <a:off x="436" y="455"/>
            <a:ext cx="25"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610" name="Line 154">
            <a:extLst>
              <a:ext uri="{FF2B5EF4-FFF2-40B4-BE49-F238E27FC236}">
                <a16:creationId xmlns:a16="http://schemas.microsoft.com/office/drawing/2014/main" id="{D7E13856-28F8-4A7E-A902-599D2F7B83CD}"/>
              </a:ext>
            </a:extLst>
          </xdr:cNvPr>
          <xdr:cNvSpPr>
            <a:spLocks noChangeShapeType="1"/>
          </xdr:cNvSpPr>
        </xdr:nvSpPr>
        <xdr:spPr bwMode="auto">
          <a:xfrm flipH="1">
            <a:off x="226" y="474"/>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a:ln>
          <a:extLst>
            <a:ext uri="{909E8E84-426E-40DD-AFC4-6F175D3DCCD1}">
              <a14:hiddenFill xmlns:a14="http://schemas.microsoft.com/office/drawing/2010/main">
                <a:noFill/>
              </a14:hiddenFill>
            </a:ext>
          </a:extLst>
        </xdr:spPr>
      </xdr:sp>
      <xdr:sp macro="" textlink="">
        <xdr:nvSpPr>
          <xdr:cNvPr id="19612" name="Line 156">
            <a:extLst>
              <a:ext uri="{FF2B5EF4-FFF2-40B4-BE49-F238E27FC236}">
                <a16:creationId xmlns:a16="http://schemas.microsoft.com/office/drawing/2014/main" id="{A72B62F5-0156-40FE-AB76-BA96D297DEB5}"/>
              </a:ext>
            </a:extLst>
          </xdr:cNvPr>
          <xdr:cNvSpPr>
            <a:spLocks noChangeShapeType="1"/>
          </xdr:cNvSpPr>
        </xdr:nvSpPr>
        <xdr:spPr bwMode="auto">
          <a:xfrm flipH="1">
            <a:off x="226" y="499"/>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a:ln>
          <a:extLst>
            <a:ext uri="{909E8E84-426E-40DD-AFC4-6F175D3DCCD1}">
              <a14:hiddenFill xmlns:a14="http://schemas.microsoft.com/office/drawing/2010/main">
                <a:noFill/>
              </a14:hiddenFill>
            </a:ext>
          </a:extLst>
        </xdr:spPr>
      </xdr:sp>
      <xdr:sp macro="" textlink="">
        <xdr:nvSpPr>
          <xdr:cNvPr id="19613" name="Line 157">
            <a:extLst>
              <a:ext uri="{FF2B5EF4-FFF2-40B4-BE49-F238E27FC236}">
                <a16:creationId xmlns:a16="http://schemas.microsoft.com/office/drawing/2014/main" id="{B71DB7AF-5D4A-4AB3-BB79-D66DAD216AD4}"/>
              </a:ext>
            </a:extLst>
          </xdr:cNvPr>
          <xdr:cNvSpPr>
            <a:spLocks noChangeShapeType="1"/>
          </xdr:cNvSpPr>
        </xdr:nvSpPr>
        <xdr:spPr bwMode="auto">
          <a:xfrm flipH="1">
            <a:off x="226" y="523"/>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a:ln>
          <a:extLst>
            <a:ext uri="{909E8E84-426E-40DD-AFC4-6F175D3DCCD1}">
              <a14:hiddenFill xmlns:a14="http://schemas.microsoft.com/office/drawing/2010/main">
                <a:noFill/>
              </a14:hiddenFill>
            </a:ext>
          </a:extLst>
        </xdr:spPr>
      </xdr:sp>
      <xdr:sp macro="" textlink="">
        <xdr:nvSpPr>
          <xdr:cNvPr id="19615" name="Line 159">
            <a:extLst>
              <a:ext uri="{FF2B5EF4-FFF2-40B4-BE49-F238E27FC236}">
                <a16:creationId xmlns:a16="http://schemas.microsoft.com/office/drawing/2014/main" id="{C7B3D19A-043A-4681-9F75-B18578602914}"/>
              </a:ext>
            </a:extLst>
          </xdr:cNvPr>
          <xdr:cNvSpPr>
            <a:spLocks noChangeShapeType="1"/>
          </xdr:cNvSpPr>
        </xdr:nvSpPr>
        <xdr:spPr bwMode="auto">
          <a:xfrm flipV="1">
            <a:off x="276" y="433"/>
            <a:ext cx="0" cy="2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a:ln>
          <a:extLst>
            <a:ext uri="{909E8E84-426E-40DD-AFC4-6F175D3DCCD1}">
              <a14:hiddenFill xmlns:a14="http://schemas.microsoft.com/office/drawing/2010/main">
                <a:noFill/>
              </a14:hiddenFill>
            </a:ext>
          </a:extLst>
        </xdr:spPr>
      </xdr:sp>
      <xdr:sp macro="" textlink="">
        <xdr:nvSpPr>
          <xdr:cNvPr id="19616" name="Line 160">
            <a:extLst>
              <a:ext uri="{FF2B5EF4-FFF2-40B4-BE49-F238E27FC236}">
                <a16:creationId xmlns:a16="http://schemas.microsoft.com/office/drawing/2014/main" id="{75C6DCA1-C9EB-4D29-AB70-36F29171EA71}"/>
              </a:ext>
            </a:extLst>
          </xdr:cNvPr>
          <xdr:cNvSpPr>
            <a:spLocks noChangeShapeType="1"/>
          </xdr:cNvSpPr>
        </xdr:nvSpPr>
        <xdr:spPr bwMode="auto">
          <a:xfrm flipH="1">
            <a:off x="436" y="475"/>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arrow" w="med" len="med"/>
          </a:ln>
          <a:extLst>
            <a:ext uri="{909E8E84-426E-40DD-AFC4-6F175D3DCCD1}">
              <a14:hiddenFill xmlns:a14="http://schemas.microsoft.com/office/drawing/2010/main">
                <a:noFill/>
              </a14:hiddenFill>
            </a:ext>
          </a:extLst>
        </xdr:spPr>
      </xdr:sp>
      <xdr:sp macro="" textlink="">
        <xdr:nvSpPr>
          <xdr:cNvPr id="19617" name="Line 161">
            <a:extLst>
              <a:ext uri="{FF2B5EF4-FFF2-40B4-BE49-F238E27FC236}">
                <a16:creationId xmlns:a16="http://schemas.microsoft.com/office/drawing/2014/main" id="{3A48FE72-FE66-43A8-BE8A-D469B9D0080C}"/>
              </a:ext>
            </a:extLst>
          </xdr:cNvPr>
          <xdr:cNvSpPr>
            <a:spLocks noChangeShapeType="1"/>
          </xdr:cNvSpPr>
        </xdr:nvSpPr>
        <xdr:spPr bwMode="auto">
          <a:xfrm flipH="1">
            <a:off x="435" y="500"/>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arrow" w="med" len="med"/>
          </a:ln>
          <a:extLst>
            <a:ext uri="{909E8E84-426E-40DD-AFC4-6F175D3DCCD1}">
              <a14:hiddenFill xmlns:a14="http://schemas.microsoft.com/office/drawing/2010/main">
                <a:noFill/>
              </a14:hiddenFill>
            </a:ext>
          </a:extLst>
        </xdr:spPr>
      </xdr:sp>
      <xdr:sp macro="" textlink="">
        <xdr:nvSpPr>
          <xdr:cNvPr id="19618" name="Line 162">
            <a:extLst>
              <a:ext uri="{FF2B5EF4-FFF2-40B4-BE49-F238E27FC236}">
                <a16:creationId xmlns:a16="http://schemas.microsoft.com/office/drawing/2014/main" id="{79597099-F148-4293-B409-BF67531B65C7}"/>
              </a:ext>
            </a:extLst>
          </xdr:cNvPr>
          <xdr:cNvSpPr>
            <a:spLocks noChangeShapeType="1"/>
          </xdr:cNvSpPr>
        </xdr:nvSpPr>
        <xdr:spPr bwMode="auto">
          <a:xfrm flipH="1">
            <a:off x="435" y="524"/>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arrow" w="med" len="med"/>
          </a:ln>
          <a:extLst>
            <a:ext uri="{909E8E84-426E-40DD-AFC4-6F175D3DCCD1}">
              <a14:hiddenFill xmlns:a14="http://schemas.microsoft.com/office/drawing/2010/main">
                <a:noFill/>
              </a14:hiddenFill>
            </a:ext>
          </a:extLst>
        </xdr:spPr>
      </xdr:sp>
      <xdr:sp macro="" textlink="">
        <xdr:nvSpPr>
          <xdr:cNvPr id="19619" name="Line 163">
            <a:extLst>
              <a:ext uri="{FF2B5EF4-FFF2-40B4-BE49-F238E27FC236}">
                <a16:creationId xmlns:a16="http://schemas.microsoft.com/office/drawing/2014/main" id="{7D817B8D-38E2-4DE6-9D41-306E5DA05803}"/>
              </a:ext>
            </a:extLst>
          </xdr:cNvPr>
          <xdr:cNvSpPr>
            <a:spLocks noChangeShapeType="1"/>
          </xdr:cNvSpPr>
        </xdr:nvSpPr>
        <xdr:spPr bwMode="auto">
          <a:xfrm flipV="1">
            <a:off x="300" y="433"/>
            <a:ext cx="0" cy="2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a:ln>
          <a:extLst>
            <a:ext uri="{909E8E84-426E-40DD-AFC4-6F175D3DCCD1}">
              <a14:hiddenFill xmlns:a14="http://schemas.microsoft.com/office/drawing/2010/main">
                <a:noFill/>
              </a14:hiddenFill>
            </a:ext>
          </a:extLst>
        </xdr:spPr>
      </xdr:sp>
      <xdr:sp macro="" textlink="">
        <xdr:nvSpPr>
          <xdr:cNvPr id="19620" name="Line 164">
            <a:extLst>
              <a:ext uri="{FF2B5EF4-FFF2-40B4-BE49-F238E27FC236}">
                <a16:creationId xmlns:a16="http://schemas.microsoft.com/office/drawing/2014/main" id="{DD467FCD-B7F1-4740-8973-A06A6D612FAC}"/>
              </a:ext>
            </a:extLst>
          </xdr:cNvPr>
          <xdr:cNvSpPr>
            <a:spLocks noChangeShapeType="1"/>
          </xdr:cNvSpPr>
        </xdr:nvSpPr>
        <xdr:spPr bwMode="auto">
          <a:xfrm flipV="1">
            <a:off x="325" y="434"/>
            <a:ext cx="0" cy="2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a:ln>
          <a:extLst>
            <a:ext uri="{909E8E84-426E-40DD-AFC4-6F175D3DCCD1}">
              <a14:hiddenFill xmlns:a14="http://schemas.microsoft.com/office/drawing/2010/main">
                <a:noFill/>
              </a14:hiddenFill>
            </a:ext>
          </a:extLst>
        </xdr:spPr>
      </xdr:sp>
      <xdr:sp macro="" textlink="">
        <xdr:nvSpPr>
          <xdr:cNvPr id="19621" name="Line 165">
            <a:extLst>
              <a:ext uri="{FF2B5EF4-FFF2-40B4-BE49-F238E27FC236}">
                <a16:creationId xmlns:a16="http://schemas.microsoft.com/office/drawing/2014/main" id="{CB18BB97-4FA5-4348-8B79-03086AEF686B}"/>
              </a:ext>
            </a:extLst>
          </xdr:cNvPr>
          <xdr:cNvSpPr>
            <a:spLocks noChangeShapeType="1"/>
          </xdr:cNvSpPr>
        </xdr:nvSpPr>
        <xdr:spPr bwMode="auto">
          <a:xfrm flipV="1">
            <a:off x="350" y="433"/>
            <a:ext cx="0" cy="2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a:ln>
          <a:extLst>
            <a:ext uri="{909E8E84-426E-40DD-AFC4-6F175D3DCCD1}">
              <a14:hiddenFill xmlns:a14="http://schemas.microsoft.com/office/drawing/2010/main">
                <a:noFill/>
              </a14:hiddenFill>
            </a:ext>
          </a:extLst>
        </xdr:spPr>
      </xdr:sp>
      <xdr:sp macro="" textlink="">
        <xdr:nvSpPr>
          <xdr:cNvPr id="19622" name="Line 166">
            <a:extLst>
              <a:ext uri="{FF2B5EF4-FFF2-40B4-BE49-F238E27FC236}">
                <a16:creationId xmlns:a16="http://schemas.microsoft.com/office/drawing/2014/main" id="{5662BD40-23CC-4643-9C00-383E2543E564}"/>
              </a:ext>
            </a:extLst>
          </xdr:cNvPr>
          <xdr:cNvSpPr>
            <a:spLocks noChangeShapeType="1"/>
          </xdr:cNvSpPr>
        </xdr:nvSpPr>
        <xdr:spPr bwMode="auto">
          <a:xfrm flipV="1">
            <a:off x="379" y="433"/>
            <a:ext cx="0" cy="2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a:ln>
          <a:extLst>
            <a:ext uri="{909E8E84-426E-40DD-AFC4-6F175D3DCCD1}">
              <a14:hiddenFill xmlns:a14="http://schemas.microsoft.com/office/drawing/2010/main">
                <a:noFill/>
              </a14:hiddenFill>
            </a:ext>
          </a:extLst>
        </xdr:spPr>
      </xdr:sp>
      <xdr:sp macro="" textlink="">
        <xdr:nvSpPr>
          <xdr:cNvPr id="19623" name="Line 167">
            <a:extLst>
              <a:ext uri="{FF2B5EF4-FFF2-40B4-BE49-F238E27FC236}">
                <a16:creationId xmlns:a16="http://schemas.microsoft.com/office/drawing/2014/main" id="{55CEBA0F-5669-4EC4-A3EE-0C702F00BD15}"/>
              </a:ext>
            </a:extLst>
          </xdr:cNvPr>
          <xdr:cNvSpPr>
            <a:spLocks noChangeShapeType="1"/>
          </xdr:cNvSpPr>
        </xdr:nvSpPr>
        <xdr:spPr bwMode="auto">
          <a:xfrm flipV="1">
            <a:off x="406" y="433"/>
            <a:ext cx="0" cy="2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a:ln>
          <a:extLst>
            <a:ext uri="{909E8E84-426E-40DD-AFC4-6F175D3DCCD1}">
              <a14:hiddenFill xmlns:a14="http://schemas.microsoft.com/office/drawing/2010/main">
                <a:noFill/>
              </a14:hiddenFill>
            </a:ext>
          </a:extLst>
        </xdr:spPr>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I38"/>
  <sheetViews>
    <sheetView showGridLines="0" view="pageBreakPreview" zoomScale="85" zoomScaleNormal="100" workbookViewId="0">
      <selection activeCell="D4" sqref="D4"/>
    </sheetView>
  </sheetViews>
  <sheetFormatPr defaultRowHeight="20.100000000000001" customHeight="1"/>
  <cols>
    <col min="1" max="1" width="9" style="1"/>
    <col min="2" max="2" width="10.625" style="1" customWidth="1"/>
    <col min="3" max="3" width="2.625" style="1" customWidth="1"/>
    <col min="4" max="4" width="9.25" style="1" bestFit="1" customWidth="1"/>
    <col min="5" max="5" width="6.125" style="1" bestFit="1" customWidth="1"/>
    <col min="6" max="10" width="6.625" style="1" customWidth="1"/>
    <col min="11" max="11" width="8.625" style="1" customWidth="1"/>
    <col min="12" max="20" width="9" style="1"/>
    <col min="21" max="21" width="11.625" style="1" customWidth="1"/>
    <col min="22" max="23" width="9" style="1"/>
    <col min="24" max="24" width="9.125" style="1" bestFit="1" customWidth="1"/>
    <col min="25" max="26" width="9" style="1"/>
    <col min="27" max="27" width="14.625" style="1" customWidth="1"/>
    <col min="28" max="28" width="3.625" style="1" customWidth="1"/>
    <col min="29" max="29" width="9" style="1"/>
    <col min="30" max="30" width="10.5" style="1" customWidth="1"/>
    <col min="31" max="32" width="9" style="1"/>
    <col min="33" max="33" width="3.625" style="2" customWidth="1"/>
    <col min="34" max="36" width="9" style="1"/>
    <col min="37" max="37" width="16.625" style="1" customWidth="1"/>
    <col min="38" max="38" width="3.625" style="2" customWidth="1"/>
    <col min="39" max="39" width="9.5" style="1" bestFit="1" customWidth="1"/>
    <col min="40" max="40" width="6.625" style="1" customWidth="1"/>
    <col min="41" max="42" width="9" style="1"/>
    <col min="43" max="43" width="3.625" style="2" customWidth="1"/>
    <col min="44" max="44" width="9.125" style="1" bestFit="1" customWidth="1"/>
    <col min="45" max="46" width="9" style="1"/>
    <col min="47" max="47" width="16.625" style="1" customWidth="1"/>
    <col min="48" max="48" width="3.625" style="2" customWidth="1"/>
    <col min="49" max="49" width="9.625" style="1" bestFit="1" customWidth="1"/>
    <col min="50" max="50" width="6.625" style="1" customWidth="1"/>
    <col min="51" max="51" width="7.625" style="2" customWidth="1"/>
    <col min="52" max="52" width="5.625" style="2" customWidth="1"/>
    <col min="53" max="56" width="7.625" style="1" customWidth="1"/>
    <col min="57" max="57" width="13.625" style="1" customWidth="1"/>
    <col min="58" max="61" width="7.625" style="1" customWidth="1"/>
    <col min="62" max="16384" width="9" style="1"/>
  </cols>
  <sheetData>
    <row r="1" spans="1:61" ht="20.100000000000001" customHeight="1">
      <c r="A1" s="43"/>
      <c r="B1" s="44"/>
      <c r="C1" s="44"/>
      <c r="D1" s="44"/>
      <c r="E1" s="44"/>
      <c r="F1" s="44"/>
      <c r="G1" s="44"/>
      <c r="H1" s="44"/>
      <c r="I1" s="44"/>
      <c r="J1" s="44"/>
      <c r="K1" s="44"/>
      <c r="L1" s="44"/>
      <c r="M1" s="44" t="s">
        <v>196</v>
      </c>
      <c r="N1" s="44"/>
      <c r="O1" s="44"/>
      <c r="P1" s="44"/>
      <c r="Q1" s="44"/>
      <c r="R1" s="44"/>
      <c r="S1" s="44"/>
      <c r="T1" s="44"/>
      <c r="U1" s="44"/>
      <c r="V1" s="44" t="s">
        <v>5</v>
      </c>
      <c r="W1" s="44"/>
      <c r="X1" s="44"/>
      <c r="Y1" s="44"/>
      <c r="Z1" s="44"/>
      <c r="AA1" s="44"/>
      <c r="AB1" s="44"/>
      <c r="AC1" s="44"/>
      <c r="AD1" s="44"/>
      <c r="AE1" s="44" t="s">
        <v>6</v>
      </c>
      <c r="AF1" s="44"/>
      <c r="AG1" s="61"/>
      <c r="AH1" s="44"/>
      <c r="AI1" s="44"/>
      <c r="AJ1" s="44"/>
      <c r="AK1" s="44"/>
      <c r="AL1" s="61"/>
      <c r="AM1" s="44"/>
      <c r="AN1" s="44"/>
      <c r="AO1" s="44" t="s">
        <v>6</v>
      </c>
      <c r="AP1" s="44"/>
      <c r="AQ1" s="61"/>
      <c r="AR1" s="44"/>
      <c r="AS1" s="44"/>
      <c r="AT1" s="44"/>
      <c r="AU1" s="44"/>
      <c r="AV1" s="61"/>
      <c r="AW1" s="44"/>
      <c r="AX1" s="44"/>
      <c r="AY1" s="3" t="s">
        <v>7</v>
      </c>
      <c r="AZ1" s="4"/>
      <c r="BA1" s="3"/>
      <c r="BB1" s="3"/>
      <c r="BC1" s="3"/>
      <c r="BD1" s="3"/>
      <c r="BE1" s="3"/>
      <c r="BF1" s="3"/>
      <c r="BG1" s="3"/>
      <c r="BH1" s="3"/>
      <c r="BI1" s="3"/>
    </row>
    <row r="2" spans="1:61" ht="20.100000000000001" customHeight="1">
      <c r="A2" s="44"/>
      <c r="B2" s="44" t="s">
        <v>8</v>
      </c>
      <c r="C2" s="44"/>
      <c r="D2" s="44"/>
      <c r="E2" s="44"/>
      <c r="F2" s="44"/>
      <c r="G2" s="44"/>
      <c r="H2" s="44"/>
      <c r="I2" s="44"/>
      <c r="J2" s="44"/>
      <c r="K2" s="44"/>
      <c r="L2" s="44"/>
      <c r="M2" s="44" t="s">
        <v>9</v>
      </c>
      <c r="N2" s="44"/>
      <c r="O2" s="44"/>
      <c r="P2" s="44"/>
      <c r="Q2" s="44"/>
      <c r="R2" s="44"/>
      <c r="S2" s="44"/>
      <c r="T2" s="44"/>
      <c r="U2" s="44"/>
      <c r="V2" s="44" t="s">
        <v>10</v>
      </c>
      <c r="W2" s="44"/>
      <c r="X2" s="44"/>
      <c r="Y2" s="44"/>
      <c r="Z2" s="44"/>
      <c r="AA2" s="44"/>
      <c r="AB2" s="44"/>
      <c r="AC2" s="44"/>
      <c r="AD2" s="44"/>
      <c r="AE2" s="49" t="s">
        <v>11</v>
      </c>
      <c r="AF2" s="44" t="s">
        <v>65</v>
      </c>
      <c r="AG2" s="61" t="s">
        <v>12</v>
      </c>
      <c r="AH2" s="49" t="s">
        <v>13</v>
      </c>
      <c r="AI2" s="44" t="s">
        <v>14</v>
      </c>
      <c r="AJ2" s="44"/>
      <c r="AK2" s="44"/>
      <c r="AL2" s="61"/>
      <c r="AM2" s="44"/>
      <c r="AN2" s="44"/>
      <c r="AO2" s="49" t="s">
        <v>15</v>
      </c>
      <c r="AP2" s="44" t="s">
        <v>66</v>
      </c>
      <c r="AQ2" s="61"/>
      <c r="AR2" s="49"/>
      <c r="AS2" s="44"/>
      <c r="AT2" s="44"/>
      <c r="AU2" s="44"/>
      <c r="AV2" s="61"/>
      <c r="AW2" s="44"/>
      <c r="AX2" s="44"/>
      <c r="AY2" s="4"/>
      <c r="AZ2" s="4"/>
      <c r="BA2" s="3"/>
      <c r="BB2" s="3"/>
      <c r="BC2" s="3"/>
      <c r="BD2" s="3"/>
      <c r="BE2" s="3"/>
      <c r="BF2" s="3"/>
      <c r="BG2" s="3"/>
      <c r="BH2" s="3"/>
      <c r="BI2" s="3"/>
    </row>
    <row r="3" spans="1:61" ht="20.100000000000001" customHeight="1">
      <c r="A3" s="44" t="s">
        <v>16</v>
      </c>
      <c r="B3" s="44"/>
      <c r="C3" s="44"/>
      <c r="D3" s="44"/>
      <c r="E3" s="44"/>
      <c r="F3" s="44"/>
      <c r="G3" s="70">
        <f>D6</f>
        <v>0.6</v>
      </c>
      <c r="H3" s="70"/>
      <c r="I3" s="46">
        <f>D4</f>
        <v>4.5</v>
      </c>
      <c r="J3" s="44"/>
      <c r="K3" s="45">
        <f>D6</f>
        <v>0.6</v>
      </c>
      <c r="L3" s="44"/>
      <c r="M3" s="44"/>
      <c r="N3" s="44" t="s">
        <v>17</v>
      </c>
      <c r="O3" s="44"/>
      <c r="P3" s="44"/>
      <c r="Q3" s="44"/>
      <c r="R3" s="44"/>
      <c r="S3" s="44"/>
      <c r="T3" s="44"/>
      <c r="U3" s="50"/>
      <c r="V3" s="44"/>
      <c r="W3" s="44"/>
      <c r="X3" s="44"/>
      <c r="Y3" s="44"/>
      <c r="Z3" s="44"/>
      <c r="AA3" s="44"/>
      <c r="AB3" s="44"/>
      <c r="AC3" s="44"/>
      <c r="AD3" s="44"/>
      <c r="AE3" s="49" t="s">
        <v>67</v>
      </c>
      <c r="AF3" s="44" t="s">
        <v>18</v>
      </c>
      <c r="AG3" s="61"/>
      <c r="AH3" s="44"/>
      <c r="AI3" s="44"/>
      <c r="AJ3" s="44"/>
      <c r="AK3" s="44"/>
      <c r="AL3" s="61"/>
      <c r="AM3" s="44"/>
      <c r="AN3" s="44"/>
      <c r="AO3" s="49" t="s">
        <v>68</v>
      </c>
      <c r="AP3" s="44" t="s">
        <v>18</v>
      </c>
      <c r="AQ3" s="61"/>
      <c r="AR3" s="44"/>
      <c r="AS3" s="44"/>
      <c r="AT3" s="44"/>
      <c r="AU3" s="44"/>
      <c r="AV3" s="61"/>
      <c r="AW3" s="44"/>
      <c r="AX3" s="44"/>
      <c r="AY3" s="4"/>
      <c r="AZ3" s="4"/>
      <c r="BA3" s="3"/>
      <c r="BB3" s="5" t="s">
        <v>19</v>
      </c>
      <c r="BC3" s="3"/>
      <c r="BD3" s="3"/>
      <c r="BE3" s="3"/>
      <c r="BF3" s="5" t="s">
        <v>20</v>
      </c>
      <c r="BG3" s="3"/>
      <c r="BH3" s="3"/>
      <c r="BI3" s="3"/>
    </row>
    <row r="4" spans="1:61" ht="20.100000000000001" customHeight="1">
      <c r="A4" s="44"/>
      <c r="B4" s="44" t="s">
        <v>21</v>
      </c>
      <c r="C4" s="44" t="s">
        <v>69</v>
      </c>
      <c r="D4" s="42">
        <v>4.5</v>
      </c>
      <c r="E4" s="44" t="s">
        <v>70</v>
      </c>
      <c r="F4" s="46"/>
      <c r="G4" s="44"/>
      <c r="H4" s="44"/>
      <c r="I4" s="44"/>
      <c r="J4" s="44"/>
      <c r="K4" s="44"/>
      <c r="L4" s="44"/>
      <c r="M4" s="44"/>
      <c r="N4" s="44" t="s">
        <v>22</v>
      </c>
      <c r="O4" s="44"/>
      <c r="P4" s="44"/>
      <c r="Q4" s="44"/>
      <c r="R4" s="44"/>
      <c r="S4" s="44"/>
      <c r="T4" s="44"/>
      <c r="U4" s="44"/>
      <c r="V4" s="44" t="s">
        <v>23</v>
      </c>
      <c r="W4" s="44"/>
      <c r="X4" s="44"/>
      <c r="Y4" s="44"/>
      <c r="Z4" s="44"/>
      <c r="AA4" s="44"/>
      <c r="AB4" s="44"/>
      <c r="AC4" s="44"/>
      <c r="AD4" s="44"/>
      <c r="AE4" s="44"/>
      <c r="AF4" s="44" t="s">
        <v>24</v>
      </c>
      <c r="AG4" s="61"/>
      <c r="AH4" s="44"/>
      <c r="AI4" s="44"/>
      <c r="AJ4" s="44"/>
      <c r="AK4" s="44"/>
      <c r="AL4" s="61"/>
      <c r="AM4" s="44"/>
      <c r="AN4" s="44"/>
      <c r="AO4" s="44"/>
      <c r="AP4" s="44" t="s">
        <v>24</v>
      </c>
      <c r="AQ4" s="61"/>
      <c r="AR4" s="44"/>
      <c r="AS4" s="44"/>
      <c r="AT4" s="44"/>
      <c r="AU4" s="44"/>
      <c r="AV4" s="61"/>
      <c r="AW4" s="44"/>
      <c r="AX4" s="44"/>
      <c r="AY4" s="4"/>
      <c r="AZ4" s="4"/>
      <c r="BA4" s="3"/>
      <c r="BB4" s="3"/>
      <c r="BC4" s="3"/>
      <c r="BD4" s="3"/>
      <c r="BE4" s="3"/>
      <c r="BF4" s="3"/>
      <c r="BG4" s="3"/>
      <c r="BH4" s="3"/>
      <c r="BI4" s="3"/>
    </row>
    <row r="5" spans="1:61" ht="20.100000000000001" customHeight="1">
      <c r="A5" s="44"/>
      <c r="B5" s="44" t="s">
        <v>25</v>
      </c>
      <c r="C5" s="44" t="s">
        <v>71</v>
      </c>
      <c r="D5" s="42">
        <v>1.5</v>
      </c>
      <c r="E5" s="44" t="s">
        <v>72</v>
      </c>
      <c r="F5" s="47">
        <f>D6</f>
        <v>0.6</v>
      </c>
      <c r="G5" s="44"/>
      <c r="H5" s="44"/>
      <c r="I5" s="44"/>
      <c r="J5" s="44"/>
      <c r="K5" s="44"/>
      <c r="L5" s="46"/>
      <c r="M5" s="44"/>
      <c r="N5" s="44"/>
      <c r="O5" s="44"/>
      <c r="P5" s="44"/>
      <c r="Q5" s="44"/>
      <c r="R5" s="44"/>
      <c r="S5" s="44"/>
      <c r="T5" s="44"/>
      <c r="U5" s="44"/>
      <c r="V5" s="49" t="s">
        <v>26</v>
      </c>
      <c r="W5" s="44" t="str">
        <f>"Mba + Mbc = 2θb + R+ "&amp;$T$10&amp;" +"&amp;2*$T$23&amp;" θb + "&amp;$T$23&amp;"θc "&amp;$T$12&amp;"=0"</f>
        <v>Mba + Mbc = 2θb + R+ 30.888 +0 θb + θc -247.962=0</v>
      </c>
      <c r="X5" s="44"/>
      <c r="Y5" s="44"/>
      <c r="Z5" s="44"/>
      <c r="AA5" s="44"/>
      <c r="AB5" s="44"/>
      <c r="AC5" s="44"/>
      <c r="AD5" s="44"/>
      <c r="AE5" s="44"/>
      <c r="AF5" s="49" t="s">
        <v>73</v>
      </c>
      <c r="AG5" s="61" t="s">
        <v>74</v>
      </c>
      <c r="AH5" s="44" t="s">
        <v>75</v>
      </c>
      <c r="AI5" s="44"/>
      <c r="AJ5" s="44"/>
      <c r="AK5" s="44"/>
      <c r="AL5" s="61"/>
      <c r="AM5" s="44"/>
      <c r="AN5" s="44"/>
      <c r="AO5" s="44"/>
      <c r="AP5" s="49" t="s">
        <v>76</v>
      </c>
      <c r="AQ5" s="61" t="s">
        <v>74</v>
      </c>
      <c r="AR5" s="44" t="s">
        <v>77</v>
      </c>
      <c r="AS5" s="44"/>
      <c r="AT5" s="44"/>
      <c r="AU5" s="44"/>
      <c r="AV5" s="61"/>
      <c r="AW5" s="44"/>
      <c r="AX5" s="44"/>
      <c r="AY5" s="3"/>
      <c r="AZ5" s="3"/>
      <c r="BA5" s="3"/>
      <c r="BB5" s="3"/>
      <c r="BC5" s="3"/>
      <c r="BD5" s="3"/>
      <c r="BE5" s="3"/>
      <c r="BF5" s="3"/>
      <c r="BG5" s="3"/>
      <c r="BH5" s="3"/>
      <c r="BI5" s="3"/>
    </row>
    <row r="6" spans="1:61" ht="20.100000000000001" customHeight="1">
      <c r="A6" s="44"/>
      <c r="B6" s="44" t="s">
        <v>27</v>
      </c>
      <c r="C6" s="44" t="s">
        <v>74</v>
      </c>
      <c r="D6" s="42">
        <v>0.6</v>
      </c>
      <c r="E6" s="44" t="s">
        <v>78</v>
      </c>
      <c r="F6" s="48"/>
      <c r="G6" s="44"/>
      <c r="H6" s="44" t="s">
        <v>79</v>
      </c>
      <c r="I6" s="44"/>
      <c r="J6" s="44"/>
      <c r="K6" s="44" t="s">
        <v>80</v>
      </c>
      <c r="L6" s="44" t="s">
        <v>81</v>
      </c>
      <c r="M6" s="44" t="s">
        <v>28</v>
      </c>
      <c r="N6" s="44"/>
      <c r="O6" s="49" t="s">
        <v>195</v>
      </c>
      <c r="P6" s="44">
        <f>D13</f>
        <v>114.4</v>
      </c>
      <c r="Q6" s="50" t="s">
        <v>173</v>
      </c>
      <c r="R6" s="44"/>
      <c r="S6" s="44"/>
      <c r="T6" s="44"/>
      <c r="U6" s="44"/>
      <c r="V6" s="44"/>
      <c r="W6" s="62" t="str">
        <f>2+2*T25&amp;"θb + "&amp;T25&amp;"θc + R = "&amp;-($T$10+$T$12)</f>
        <v>2.706θb + 0.353θc + R = 217.074</v>
      </c>
      <c r="X6" s="44"/>
      <c r="Y6" s="44"/>
      <c r="Z6" s="44"/>
      <c r="AA6" s="44" t="s">
        <v>82</v>
      </c>
      <c r="AB6" s="63"/>
      <c r="AC6" s="44"/>
      <c r="AD6" s="44"/>
      <c r="AE6" s="44"/>
      <c r="AF6" s="44"/>
      <c r="AG6" s="61" t="s">
        <v>83</v>
      </c>
      <c r="AH6" s="44" t="str">
        <f>P6&amp;" × "&amp;L7&amp;" /2-( "&amp;AC21&amp;" + "&amp;AC23&amp;" )/ "&amp;L7</f>
        <v>114.4 × 1.8 /2-( -30.888 + 30.888 )/ 1.8</v>
      </c>
      <c r="AI6" s="44"/>
      <c r="AJ6" s="44"/>
      <c r="AK6" s="44"/>
      <c r="AL6" s="61" t="s">
        <v>83</v>
      </c>
      <c r="AM6" s="46">
        <f>ROUND(P6*L7/2-(AC21 +AC23 )/L7,3)</f>
        <v>102.96</v>
      </c>
      <c r="AN6" s="44" t="s">
        <v>84</v>
      </c>
      <c r="AO6" s="44"/>
      <c r="AP6" s="44"/>
      <c r="AQ6" s="61" t="s">
        <v>83</v>
      </c>
      <c r="AR6" s="44" t="str">
        <f>P6&amp;" × "&amp;I10&amp;" /2-( "&amp;AC25&amp;" + "&amp;AC27&amp;" )/ "&amp;I10</f>
        <v>114.4 × 5.1 /2-( -247.962 + 247.962 )/ 5.1</v>
      </c>
      <c r="AS6" s="44"/>
      <c r="AT6" s="44"/>
      <c r="AU6" s="44"/>
      <c r="AV6" s="61" t="s">
        <v>83</v>
      </c>
      <c r="AW6" s="46">
        <f>ROUND(P6*I10 /2-(AC25 +AC27 )/ I10,3)</f>
        <v>291.72000000000003</v>
      </c>
      <c r="AX6" s="44" t="s">
        <v>84</v>
      </c>
      <c r="AY6" s="3"/>
      <c r="AZ6" s="3"/>
      <c r="BA6" s="3"/>
      <c r="BB6" s="3"/>
      <c r="BC6" s="3"/>
      <c r="BD6" s="3"/>
      <c r="BE6" s="3"/>
      <c r="BF6" s="3"/>
      <c r="BG6" s="3"/>
      <c r="BH6" s="3"/>
      <c r="BI6" s="3"/>
    </row>
    <row r="7" spans="1:61" ht="20.100000000000001" customHeight="1">
      <c r="A7" s="44"/>
      <c r="B7" s="44"/>
      <c r="C7" s="44"/>
      <c r="D7" s="46"/>
      <c r="E7" s="44"/>
      <c r="F7" s="47">
        <f>D5</f>
        <v>1.5</v>
      </c>
      <c r="G7" s="44"/>
      <c r="H7" s="44"/>
      <c r="I7" s="44"/>
      <c r="J7" s="44"/>
      <c r="K7" s="44"/>
      <c r="L7" s="45">
        <f>D5+D6/2</f>
        <v>1.8</v>
      </c>
      <c r="M7" s="49"/>
      <c r="N7" s="49" t="s">
        <v>85</v>
      </c>
      <c r="O7" s="63" t="s">
        <v>186</v>
      </c>
      <c r="P7" s="44"/>
      <c r="Q7" s="44"/>
      <c r="R7" s="44"/>
      <c r="S7" s="44"/>
      <c r="T7" s="44"/>
      <c r="U7" s="44"/>
      <c r="V7" s="49" t="s">
        <v>29</v>
      </c>
      <c r="W7" s="44" t="str">
        <f>"Mcb + Mcd = "&amp;T25&amp;"θb + "&amp;2*T25&amp;"θc + "&amp;$T$14&amp;" +2θc + R "&amp;T16&amp;" = 0"</f>
        <v>Mcb + Mcd = 0.353θb + 0.706θc + 247.962 +2θc + R -30.888 = 0</v>
      </c>
      <c r="X7" s="44"/>
      <c r="Y7" s="44"/>
      <c r="Z7" s="44"/>
      <c r="AA7" s="44"/>
      <c r="AB7" s="44"/>
      <c r="AC7" s="44"/>
      <c r="AD7" s="44"/>
      <c r="AE7" s="44"/>
      <c r="AF7" s="49" t="s">
        <v>86</v>
      </c>
      <c r="AG7" s="61" t="s">
        <v>74</v>
      </c>
      <c r="AH7" s="44" t="s">
        <v>87</v>
      </c>
      <c r="AI7" s="44"/>
      <c r="AJ7" s="44"/>
      <c r="AK7" s="44"/>
      <c r="AL7" s="61"/>
      <c r="AM7" s="46"/>
      <c r="AN7" s="44"/>
      <c r="AO7" s="44"/>
      <c r="AP7" s="49" t="s">
        <v>88</v>
      </c>
      <c r="AQ7" s="61" t="s">
        <v>74</v>
      </c>
      <c r="AR7" s="44" t="s">
        <v>197</v>
      </c>
      <c r="AS7" s="44"/>
      <c r="AT7" s="44"/>
      <c r="AU7" s="44"/>
      <c r="AV7" s="61"/>
      <c r="AW7" s="46"/>
      <c r="AX7" s="44"/>
      <c r="AY7" s="3"/>
      <c r="AZ7" s="3"/>
      <c r="BA7" s="3"/>
      <c r="BB7" s="3"/>
      <c r="BC7" s="3"/>
      <c r="BD7" s="3"/>
      <c r="BE7" s="6"/>
      <c r="BF7" s="3"/>
      <c r="BG7" s="3"/>
      <c r="BH7" s="3"/>
      <c r="BI7" s="3"/>
    </row>
    <row r="8" spans="1:61" ht="20.100000000000001" customHeight="1">
      <c r="A8" s="44"/>
      <c r="B8" s="44"/>
      <c r="C8" s="44"/>
      <c r="D8" s="46"/>
      <c r="E8" s="44"/>
      <c r="F8" s="44"/>
      <c r="G8" s="44"/>
      <c r="H8" s="44" t="s">
        <v>89</v>
      </c>
      <c r="I8" s="44"/>
      <c r="J8" s="44"/>
      <c r="K8" s="44" t="s">
        <v>30</v>
      </c>
      <c r="L8" s="44"/>
      <c r="M8" s="44"/>
      <c r="N8" s="49" t="s">
        <v>3</v>
      </c>
      <c r="O8" s="44" t="str">
        <f>"-"&amp;P6&amp;" × "&amp;$L$7&amp;"^2 / 12"</f>
        <v>-114.4 × 1.8^2 / 12</v>
      </c>
      <c r="P8" s="44"/>
      <c r="Q8" s="44"/>
      <c r="R8" s="44"/>
      <c r="S8" s="49" t="s">
        <v>3</v>
      </c>
      <c r="T8" s="44">
        <f>ROUND(-P6*$L$7^2 / 12,3)</f>
        <v>-30.888000000000002</v>
      </c>
      <c r="U8" s="50" t="s">
        <v>90</v>
      </c>
      <c r="V8" s="44"/>
      <c r="W8" s="62" t="str">
        <f>T25&amp;"θb + "&amp;2*T25+2&amp;"θc + R = "&amp;-(T14+T16)</f>
        <v>0.353θb + 2.706θc + R = -217.074</v>
      </c>
      <c r="X8" s="44"/>
      <c r="Y8" s="44"/>
      <c r="Z8" s="44"/>
      <c r="AA8" s="44" t="s">
        <v>31</v>
      </c>
      <c r="AB8" s="44"/>
      <c r="AC8" s="44"/>
      <c r="AD8" s="44"/>
      <c r="AE8" s="44"/>
      <c r="AF8" s="44"/>
      <c r="AG8" s="61" t="s">
        <v>3</v>
      </c>
      <c r="AH8" s="44" t="str">
        <f>AM6&amp;" - "&amp;P6&amp;" × "&amp;$L$7</f>
        <v>102.96 - 114.4 × 1.8</v>
      </c>
      <c r="AI8" s="44"/>
      <c r="AJ8" s="44"/>
      <c r="AK8" s="44"/>
      <c r="AL8" s="61" t="s">
        <v>3</v>
      </c>
      <c r="AM8" s="46">
        <f>ROUND(AM6 -P6 *L7,3)</f>
        <v>-102.96</v>
      </c>
      <c r="AN8" s="44" t="s">
        <v>0</v>
      </c>
      <c r="AO8" s="44"/>
      <c r="AP8" s="44"/>
      <c r="AQ8" s="61" t="s">
        <v>3</v>
      </c>
      <c r="AR8" s="44" t="str">
        <f>AW6&amp;" - "&amp;P6&amp;" × "&amp;I10</f>
        <v>291.72 - 114.4 × 5.1</v>
      </c>
      <c r="AS8" s="44"/>
      <c r="AT8" s="44"/>
      <c r="AU8" s="44"/>
      <c r="AV8" s="61" t="s">
        <v>3</v>
      </c>
      <c r="AW8" s="46">
        <f>ROUND(AW6- P6 *I10,3)</f>
        <v>-291.72000000000003</v>
      </c>
      <c r="AX8" s="44" t="s">
        <v>0</v>
      </c>
      <c r="AY8" s="3"/>
      <c r="AZ8" s="3"/>
      <c r="BA8" s="3"/>
      <c r="BB8" s="3"/>
      <c r="BC8" s="3"/>
      <c r="BD8" s="3"/>
      <c r="BE8" s="3"/>
      <c r="BF8" s="3"/>
      <c r="BG8" s="3"/>
      <c r="BH8" s="3"/>
      <c r="BI8" s="3"/>
    </row>
    <row r="9" spans="1:61" ht="20.100000000000001" customHeight="1">
      <c r="A9" s="44"/>
      <c r="B9" s="44"/>
      <c r="C9" s="44"/>
      <c r="D9" s="46"/>
      <c r="E9" s="44"/>
      <c r="F9" s="44"/>
      <c r="G9" s="44"/>
      <c r="H9" s="44"/>
      <c r="I9" s="44"/>
      <c r="J9" s="44"/>
      <c r="K9" s="44"/>
      <c r="L9" s="44"/>
      <c r="M9" s="44"/>
      <c r="N9" s="49" t="s">
        <v>92</v>
      </c>
      <c r="O9" s="63" t="s">
        <v>187</v>
      </c>
      <c r="P9" s="44"/>
      <c r="Q9" s="44"/>
      <c r="R9" s="44"/>
      <c r="S9" s="44"/>
      <c r="T9" s="44"/>
      <c r="U9" s="44"/>
      <c r="V9" s="44" t="s">
        <v>32</v>
      </c>
      <c r="W9" s="44"/>
      <c r="X9" s="44"/>
      <c r="Y9" s="44"/>
      <c r="Z9" s="44"/>
      <c r="AA9" s="44"/>
      <c r="AB9" s="44"/>
      <c r="AC9" s="44"/>
      <c r="AD9" s="44"/>
      <c r="AE9" s="44"/>
      <c r="AF9" s="44"/>
      <c r="AG9" s="61"/>
      <c r="AH9" s="44"/>
      <c r="AI9" s="44"/>
      <c r="AJ9" s="44"/>
      <c r="AK9" s="44"/>
      <c r="AL9" s="61"/>
      <c r="AM9" s="46"/>
      <c r="AN9" s="44"/>
      <c r="AO9" s="44"/>
      <c r="AP9" s="44"/>
      <c r="AQ9" s="61"/>
      <c r="AR9" s="44"/>
      <c r="AS9" s="44"/>
      <c r="AT9" s="44"/>
      <c r="AU9" s="44"/>
      <c r="AV9" s="61"/>
      <c r="AW9" s="46"/>
      <c r="AX9" s="44"/>
      <c r="AY9" s="3"/>
      <c r="AZ9" s="3"/>
      <c r="BA9" s="3"/>
      <c r="BB9" s="3"/>
      <c r="BC9" s="3"/>
      <c r="BD9" s="3"/>
      <c r="BE9" s="3"/>
      <c r="BF9" s="3"/>
      <c r="BG9" s="3"/>
      <c r="BH9" s="7"/>
      <c r="BI9" s="3"/>
    </row>
    <row r="10" spans="1:61" ht="20.100000000000001" customHeight="1">
      <c r="A10" s="44"/>
      <c r="B10" s="44"/>
      <c r="C10" s="44"/>
      <c r="D10" s="44"/>
      <c r="E10" s="44"/>
      <c r="F10" s="44"/>
      <c r="G10" s="44"/>
      <c r="H10" s="49" t="s">
        <v>93</v>
      </c>
      <c r="I10" s="46">
        <f>D4+D6</f>
        <v>5.0999999999999996</v>
      </c>
      <c r="J10" s="44"/>
      <c r="K10" s="44"/>
      <c r="L10" s="44"/>
      <c r="M10" s="44"/>
      <c r="N10" s="49" t="s">
        <v>3</v>
      </c>
      <c r="O10" s="44" t="str">
        <f>" "&amp;P6&amp;" × "&amp;$L$7&amp;"^2 / 12"</f>
        <v xml:space="preserve"> 114.4 × 1.8^2 / 12</v>
      </c>
      <c r="P10" s="44"/>
      <c r="Q10" s="44"/>
      <c r="R10" s="44"/>
      <c r="S10" s="49" t="s">
        <v>3</v>
      </c>
      <c r="T10" s="44">
        <f>ROUND(P6*$L$7^2 / 12,3)</f>
        <v>30.888000000000002</v>
      </c>
      <c r="U10" s="50" t="s">
        <v>90</v>
      </c>
      <c r="V10" s="44"/>
      <c r="W10" s="44" t="str">
        <f>"(Mab + Mba + Mcd + Mdc)+ "&amp;$L$7&amp;" × "&amp;P6&amp;" × "&amp;$L$7&amp;" /2 - "&amp;$L$7&amp;" × "&amp;P6&amp;" × "&amp;$L$7&amp;" /2  = 0"</f>
        <v>(Mab + Mba + Mcd + Mdc)+ 1.8 × 114.4 × 1.8 /2 - 1.8 × 114.4 × 1.8 /2  = 0</v>
      </c>
      <c r="X10" s="44"/>
      <c r="Y10" s="44"/>
      <c r="Z10" s="44"/>
      <c r="AA10" s="44"/>
      <c r="AB10" s="44"/>
      <c r="AC10" s="44"/>
      <c r="AD10" s="44"/>
      <c r="AE10" s="44"/>
      <c r="AF10" s="44" t="s">
        <v>33</v>
      </c>
      <c r="AG10" s="61"/>
      <c r="AH10" s="44"/>
      <c r="AI10" s="44"/>
      <c r="AJ10" s="44"/>
      <c r="AK10" s="44"/>
      <c r="AL10" s="61"/>
      <c r="AM10" s="46"/>
      <c r="AN10" s="44"/>
      <c r="AO10" s="44"/>
      <c r="AP10" s="44" t="s">
        <v>33</v>
      </c>
      <c r="AQ10" s="61"/>
      <c r="AR10" s="44"/>
      <c r="AS10" s="44"/>
      <c r="AT10" s="44"/>
      <c r="AU10" s="44"/>
      <c r="AV10" s="61"/>
      <c r="AW10" s="46"/>
      <c r="AX10" s="44"/>
      <c r="AY10" s="3"/>
      <c r="AZ10" s="3"/>
      <c r="BA10" s="3"/>
      <c r="BB10" s="3"/>
      <c r="BC10" s="3"/>
      <c r="BD10" s="3"/>
      <c r="BE10" s="8"/>
      <c r="BF10" s="3"/>
      <c r="BG10" s="3"/>
      <c r="BH10" s="3"/>
      <c r="BI10" s="3"/>
    </row>
    <row r="11" spans="1:61" ht="20.100000000000001" customHeight="1">
      <c r="A11" s="44"/>
      <c r="B11" s="44"/>
      <c r="C11" s="44"/>
      <c r="D11" s="44"/>
      <c r="E11" s="44"/>
      <c r="F11" s="44"/>
      <c r="G11" s="44"/>
      <c r="H11" s="44"/>
      <c r="I11" s="44"/>
      <c r="J11" s="44"/>
      <c r="K11" s="44"/>
      <c r="L11" s="44"/>
      <c r="M11" s="44"/>
      <c r="N11" s="49" t="s">
        <v>94</v>
      </c>
      <c r="O11" s="63" t="s">
        <v>188</v>
      </c>
      <c r="P11" s="44"/>
      <c r="Q11" s="44"/>
      <c r="R11" s="44"/>
      <c r="S11" s="44"/>
      <c r="T11" s="44"/>
      <c r="U11" s="44"/>
      <c r="V11" s="44"/>
      <c r="W11" s="53" t="str">
        <f xml:space="preserve"> "θb +R+("&amp;$T$8&amp;")+2θb +R+("&amp;$T$10&amp;")+2θc+R+("&amp;$T$16&amp;")+θc+R+("&amp;$T$18&amp;")+"&amp;$L$7*P6*$L$7/2&amp;"-"&amp;$L$7*P6*$L$7/2&amp;" = 0"</f>
        <v>θb +R+(-30.888)+2θb +R+(30.888)+2θc+R+(-30.888)+θc+R+(30.888)+185.328-185.328 = 0</v>
      </c>
      <c r="X11" s="44"/>
      <c r="Y11" s="44"/>
      <c r="Z11" s="44"/>
      <c r="AA11" s="44"/>
      <c r="AB11" s="44"/>
      <c r="AC11" s="44"/>
      <c r="AD11" s="44"/>
      <c r="AE11" s="44"/>
      <c r="AF11" s="49" t="s">
        <v>35</v>
      </c>
      <c r="AG11" s="61" t="s">
        <v>3</v>
      </c>
      <c r="AH11" s="44" t="str">
        <f>"2 × "&amp;$D$6-$F$19/100&amp;" = "&amp;2*($D$6-$F$19/100)&amp;" m の位置で検討する"</f>
        <v>2 × 0.6 = 1.2 m の位置で検討する</v>
      </c>
      <c r="AI11" s="44"/>
      <c r="AJ11" s="44"/>
      <c r="AK11" s="44"/>
      <c r="AL11" s="61"/>
      <c r="AM11" s="46"/>
      <c r="AN11" s="44"/>
      <c r="AO11" s="44"/>
      <c r="AP11" s="49" t="s">
        <v>35</v>
      </c>
      <c r="AQ11" s="61" t="s">
        <v>3</v>
      </c>
      <c r="AR11" s="44" t="str">
        <f>"2 × "&amp;$D$6-$F$19/100&amp;" = "&amp;2*($D$6-$F$19/100)&amp;" m の位置で検討する"</f>
        <v>2 × 0.6 = 1.2 m の位置で検討する</v>
      </c>
      <c r="AS11" s="44"/>
      <c r="AT11" s="44"/>
      <c r="AU11" s="44"/>
      <c r="AV11" s="61"/>
      <c r="AW11" s="46"/>
      <c r="AX11" s="44"/>
      <c r="AY11" s="3"/>
      <c r="AZ11" s="3"/>
      <c r="BA11" s="3"/>
      <c r="BB11" s="6"/>
      <c r="BC11" s="3"/>
      <c r="BD11" s="3"/>
      <c r="BE11" s="3"/>
      <c r="BF11" s="3"/>
      <c r="BG11" s="7"/>
      <c r="BH11" s="3"/>
      <c r="BI11" s="3"/>
    </row>
    <row r="12" spans="1:61" ht="20.100000000000001" customHeight="1">
      <c r="A12" s="44" t="s">
        <v>45</v>
      </c>
      <c r="B12" s="44"/>
      <c r="C12" s="44"/>
      <c r="D12" s="44"/>
      <c r="E12" s="44"/>
      <c r="F12" s="44"/>
      <c r="G12" s="44"/>
      <c r="H12" s="44"/>
      <c r="I12" s="44"/>
      <c r="J12" s="44"/>
      <c r="K12" s="44"/>
      <c r="L12" s="44"/>
      <c r="M12" s="44"/>
      <c r="N12" s="49" t="s">
        <v>95</v>
      </c>
      <c r="O12" s="44" t="str">
        <f>"-"&amp;P6&amp;" × "&amp;$I$10&amp;"^2 / 12"</f>
        <v>-114.4 × 5.1^2 / 12</v>
      </c>
      <c r="P12" s="44"/>
      <c r="Q12" s="44"/>
      <c r="R12" s="44"/>
      <c r="S12" s="49" t="s">
        <v>95</v>
      </c>
      <c r="T12" s="44">
        <f>ROUND(-P6*$I$10^2 / 12,3)</f>
        <v>-247.96199999999999</v>
      </c>
      <c r="U12" s="50" t="s">
        <v>96</v>
      </c>
      <c r="V12" s="44"/>
      <c r="W12" s="62" t="str">
        <f xml:space="preserve"> "3θb + 3θc + 4R = 0"</f>
        <v>3θb + 3θc + 4R = 0</v>
      </c>
      <c r="X12" s="44"/>
      <c r="Y12" s="44"/>
      <c r="Z12" s="44"/>
      <c r="AA12" s="44" t="s">
        <v>97</v>
      </c>
      <c r="AB12" s="63"/>
      <c r="AC12" s="44"/>
      <c r="AD12" s="44"/>
      <c r="AE12" s="44"/>
      <c r="AF12" s="49" t="s">
        <v>98</v>
      </c>
      <c r="AG12" s="61" t="s">
        <v>95</v>
      </c>
      <c r="AH12" s="44" t="s">
        <v>99</v>
      </c>
      <c r="AI12" s="44"/>
      <c r="AJ12" s="44"/>
      <c r="AK12" s="44"/>
      <c r="AL12" s="61"/>
      <c r="AM12" s="46"/>
      <c r="AN12" s="44"/>
      <c r="AO12" s="44"/>
      <c r="AP12" s="49" t="s">
        <v>98</v>
      </c>
      <c r="AQ12" s="61" t="s">
        <v>95</v>
      </c>
      <c r="AR12" s="44" t="s">
        <v>100</v>
      </c>
      <c r="AS12" s="44"/>
      <c r="AT12" s="44"/>
      <c r="AU12" s="44"/>
      <c r="AV12" s="61"/>
      <c r="AW12" s="46"/>
      <c r="AX12" s="44"/>
      <c r="AY12" s="3"/>
      <c r="AZ12" s="3"/>
      <c r="BA12" s="3"/>
      <c r="BB12" s="3"/>
      <c r="BC12" s="3"/>
      <c r="BD12" s="3"/>
      <c r="BE12" s="3"/>
      <c r="BF12" s="3"/>
      <c r="BG12" s="3"/>
      <c r="BH12" s="3"/>
      <c r="BI12" s="3"/>
    </row>
    <row r="13" spans="1:61" ht="20.100000000000001" customHeight="1">
      <c r="A13" s="44"/>
      <c r="B13" s="49"/>
      <c r="C13" s="44"/>
      <c r="D13" s="41">
        <v>114.4</v>
      </c>
      <c r="E13" s="50" t="s">
        <v>131</v>
      </c>
      <c r="F13" s="51"/>
      <c r="G13" s="52"/>
      <c r="H13" s="44"/>
      <c r="I13" s="44"/>
      <c r="J13" s="44"/>
      <c r="K13" s="44"/>
      <c r="L13" s="44"/>
      <c r="M13" s="44"/>
      <c r="N13" s="49" t="s">
        <v>101</v>
      </c>
      <c r="O13" s="63" t="s">
        <v>189</v>
      </c>
      <c r="P13" s="44"/>
      <c r="Q13" s="44"/>
      <c r="R13" s="44"/>
      <c r="S13" s="44"/>
      <c r="T13" s="44"/>
      <c r="U13" s="44"/>
      <c r="V13" s="44"/>
      <c r="W13" s="44"/>
      <c r="X13" s="44"/>
      <c r="Y13" s="44"/>
      <c r="Z13" s="44"/>
      <c r="AA13" s="44"/>
      <c r="AB13" s="44"/>
      <c r="AC13" s="44"/>
      <c r="AD13" s="44"/>
      <c r="AE13" s="44"/>
      <c r="AF13" s="44"/>
      <c r="AG13" s="61" t="s">
        <v>95</v>
      </c>
      <c r="AH13" s="44" t="str">
        <f>AM6&amp;" - "&amp;P6&amp;" × "&amp;2*($D$6-$F$19/100)</f>
        <v>102.96 - 114.4 × 1.2</v>
      </c>
      <c r="AI13" s="44"/>
      <c r="AJ13" s="44"/>
      <c r="AK13" s="44"/>
      <c r="AL13" s="61" t="s">
        <v>95</v>
      </c>
      <c r="AM13" s="46">
        <f>ROUND(AM6- P6*2*($D$6-$F$19/100),3)</f>
        <v>-34.32</v>
      </c>
      <c r="AN13" s="44" t="s">
        <v>102</v>
      </c>
      <c r="AO13" s="44"/>
      <c r="AP13" s="44"/>
      <c r="AQ13" s="61" t="s">
        <v>95</v>
      </c>
      <c r="AR13" s="44" t="str">
        <f>AW6&amp;" - "&amp;P6&amp;" × "&amp;2*($D$6-$F$19/100)</f>
        <v>291.72 - 114.4 × 1.2</v>
      </c>
      <c r="AS13" s="44"/>
      <c r="AT13" s="44"/>
      <c r="AU13" s="44"/>
      <c r="AV13" s="61" t="s">
        <v>95</v>
      </c>
      <c r="AW13" s="46">
        <f>AW6-P6*2*($D$6-$F$19/100)</f>
        <v>154.44000000000003</v>
      </c>
      <c r="AX13" s="44" t="s">
        <v>102</v>
      </c>
      <c r="AY13" s="3"/>
      <c r="AZ13" s="3"/>
      <c r="BA13" s="6"/>
      <c r="BB13" s="3"/>
      <c r="BC13" s="6"/>
      <c r="BD13" s="3"/>
      <c r="BE13" s="3"/>
      <c r="BF13" s="3"/>
      <c r="BG13" s="3"/>
      <c r="BH13" s="3"/>
      <c r="BI13" s="3"/>
    </row>
    <row r="14" spans="1:61" ht="20.100000000000001" customHeight="1">
      <c r="A14" s="44"/>
      <c r="B14" s="53"/>
      <c r="C14" s="44"/>
      <c r="D14" s="44"/>
      <c r="E14" s="49"/>
      <c r="F14" s="44"/>
      <c r="G14" s="50"/>
      <c r="H14" s="44"/>
      <c r="I14" s="44"/>
      <c r="J14" s="44"/>
      <c r="K14" s="44"/>
      <c r="L14" s="47"/>
      <c r="M14" s="44"/>
      <c r="N14" s="49" t="s">
        <v>69</v>
      </c>
      <c r="O14" s="44" t="str">
        <f>" "&amp;P6&amp;" × "&amp;$I$10&amp;"^2 / 12"</f>
        <v xml:space="preserve"> 114.4 × 5.1^2 / 12</v>
      </c>
      <c r="P14" s="44"/>
      <c r="Q14" s="44"/>
      <c r="R14" s="44"/>
      <c r="S14" s="49" t="s">
        <v>69</v>
      </c>
      <c r="T14" s="44">
        <f>ROUND(P6*$I$10^2 / 12,3)</f>
        <v>247.96199999999999</v>
      </c>
      <c r="U14" s="50" t="s">
        <v>103</v>
      </c>
      <c r="V14" s="44"/>
      <c r="W14" s="44" t="s">
        <v>36</v>
      </c>
      <c r="X14" s="44"/>
      <c r="Y14" s="44"/>
      <c r="Z14" s="44"/>
      <c r="AA14" s="44"/>
      <c r="AB14" s="44"/>
      <c r="AC14" s="44"/>
      <c r="AD14" s="44"/>
      <c r="AE14" s="44"/>
      <c r="AF14" s="44"/>
      <c r="AG14" s="61"/>
      <c r="AH14" s="44"/>
      <c r="AI14" s="44"/>
      <c r="AJ14" s="44"/>
      <c r="AK14" s="44"/>
      <c r="AL14" s="61"/>
      <c r="AM14" s="46"/>
      <c r="AN14" s="44"/>
      <c r="AO14" s="44"/>
      <c r="AP14" s="44"/>
      <c r="AQ14" s="61"/>
      <c r="AR14" s="44"/>
      <c r="AS14" s="44"/>
      <c r="AT14" s="44"/>
      <c r="AU14" s="44"/>
      <c r="AV14" s="61"/>
      <c r="AW14" s="46"/>
      <c r="AX14" s="44"/>
      <c r="AY14" s="3"/>
      <c r="AZ14" s="3"/>
      <c r="BA14" s="3"/>
      <c r="BB14" s="3"/>
      <c r="BC14" s="3"/>
      <c r="BD14" s="3"/>
      <c r="BE14" s="3"/>
      <c r="BF14" s="3"/>
      <c r="BG14" s="3"/>
      <c r="BH14" s="3"/>
      <c r="BI14" s="3"/>
    </row>
    <row r="15" spans="1:61" ht="20.100000000000001" customHeight="1">
      <c r="A15" s="44"/>
      <c r="B15" s="44"/>
      <c r="C15" s="44"/>
      <c r="D15" s="44"/>
      <c r="E15" s="49"/>
      <c r="F15" s="44"/>
      <c r="G15" s="44"/>
      <c r="H15" s="44"/>
      <c r="I15" s="44"/>
      <c r="J15" s="44"/>
      <c r="K15" s="44"/>
      <c r="L15" s="44"/>
      <c r="M15" s="44"/>
      <c r="N15" s="49" t="s">
        <v>106</v>
      </c>
      <c r="O15" s="63" t="s">
        <v>186</v>
      </c>
      <c r="P15" s="44"/>
      <c r="Q15" s="44"/>
      <c r="R15" s="44"/>
      <c r="S15" s="44"/>
      <c r="T15" s="44"/>
      <c r="U15" s="44"/>
      <c r="V15" s="44"/>
      <c r="W15" s="49" t="s">
        <v>38</v>
      </c>
      <c r="X15" s="41">
        <v>92.254000000000005</v>
      </c>
      <c r="Y15" s="50" t="s">
        <v>107</v>
      </c>
      <c r="Z15" s="44"/>
      <c r="AA15" s="44"/>
      <c r="AB15" s="44"/>
      <c r="AC15" s="44"/>
      <c r="AD15" s="44"/>
      <c r="AE15" s="44"/>
      <c r="AF15" s="49" t="s">
        <v>35</v>
      </c>
      <c r="AG15" s="61" t="s">
        <v>3</v>
      </c>
      <c r="AH15" s="44" t="str">
        <f>$L$7&amp;" -2 × "&amp;$D$6-$F$19/100&amp;" = "&amp;$L$7-2*($D$6-$F$19/100)&amp;" m の位置で検討する"</f>
        <v>1.8 -2 × 0.6 = 0.6 m の位置で検討する</v>
      </c>
      <c r="AI15" s="44"/>
      <c r="AJ15" s="44"/>
      <c r="AK15" s="44"/>
      <c r="AL15" s="61"/>
      <c r="AM15" s="46"/>
      <c r="AN15" s="44"/>
      <c r="AO15" s="44"/>
      <c r="AP15" s="49" t="s">
        <v>35</v>
      </c>
      <c r="AQ15" s="61" t="s">
        <v>3</v>
      </c>
      <c r="AR15" s="44" t="str">
        <f>I10&amp;" -2 × "&amp;$D$6-$F$19/100&amp;" = "&amp;I10-2*($D$6-$F$19/100)&amp;" m の位置で検討する"</f>
        <v>5.1 -2 × 0.6 = 3.9 m の位置で検討する</v>
      </c>
      <c r="AS15" s="44"/>
      <c r="AT15" s="44"/>
      <c r="AU15" s="44"/>
      <c r="AV15" s="61"/>
      <c r="AW15" s="46"/>
      <c r="AX15" s="44"/>
      <c r="AY15" s="3"/>
      <c r="AZ15" s="3"/>
      <c r="BA15" s="3"/>
      <c r="BB15" s="3"/>
      <c r="BC15" s="3"/>
      <c r="BD15" s="3"/>
      <c r="BE15" s="6"/>
      <c r="BF15" s="3"/>
      <c r="BG15" s="3"/>
      <c r="BH15" s="6"/>
      <c r="BI15" s="3"/>
    </row>
    <row r="16" spans="1:61" ht="20.100000000000001" customHeight="1">
      <c r="A16" s="44"/>
      <c r="B16" s="44"/>
      <c r="C16" s="44"/>
      <c r="D16" s="44"/>
      <c r="E16" s="49"/>
      <c r="F16" s="44">
        <f>D13</f>
        <v>114.4</v>
      </c>
      <c r="G16" s="50" t="s">
        <v>131</v>
      </c>
      <c r="H16" s="44"/>
      <c r="I16" s="44"/>
      <c r="J16" s="54"/>
      <c r="K16" s="54"/>
      <c r="L16" s="44"/>
      <c r="M16" s="44"/>
      <c r="N16" s="49" t="s">
        <v>110</v>
      </c>
      <c r="O16" s="44" t="str">
        <f>"-"&amp;P6&amp;" × "&amp;$L$7&amp;"^2 / 12"</f>
        <v>-114.4 × 1.8^2 / 12</v>
      </c>
      <c r="P16" s="44"/>
      <c r="Q16" s="44"/>
      <c r="R16" s="44"/>
      <c r="S16" s="49" t="s">
        <v>110</v>
      </c>
      <c r="T16" s="44">
        <f>ROUND(-P6*$L$7^2 / 12,3)</f>
        <v>-30.888000000000002</v>
      </c>
      <c r="U16" s="50" t="s">
        <v>111</v>
      </c>
      <c r="V16" s="44"/>
      <c r="W16" s="49" t="s">
        <v>40</v>
      </c>
      <c r="X16" s="41">
        <v>-92.254000000000005</v>
      </c>
      <c r="Y16" s="50" t="s">
        <v>111</v>
      </c>
      <c r="Z16" s="44"/>
      <c r="AA16" s="44"/>
      <c r="AB16" s="44"/>
      <c r="AC16" s="44"/>
      <c r="AD16" s="44"/>
      <c r="AE16" s="44"/>
      <c r="AF16" s="49" t="s">
        <v>112</v>
      </c>
      <c r="AG16" s="61" t="s">
        <v>110</v>
      </c>
      <c r="AH16" s="44" t="s">
        <v>113</v>
      </c>
      <c r="AI16" s="44"/>
      <c r="AJ16" s="44"/>
      <c r="AK16" s="44"/>
      <c r="AL16" s="61"/>
      <c r="AM16" s="46"/>
      <c r="AN16" s="44"/>
      <c r="AO16" s="44"/>
      <c r="AP16" s="49" t="s">
        <v>112</v>
      </c>
      <c r="AQ16" s="61" t="s">
        <v>110</v>
      </c>
      <c r="AR16" s="44" t="s">
        <v>114</v>
      </c>
      <c r="AS16" s="44"/>
      <c r="AT16" s="44"/>
      <c r="AU16" s="44"/>
      <c r="AV16" s="61"/>
      <c r="AW16" s="46"/>
      <c r="AX16" s="44"/>
      <c r="AY16" s="3"/>
      <c r="AZ16" s="3"/>
      <c r="BA16" s="3"/>
      <c r="BB16" s="3"/>
      <c r="BC16" s="3"/>
      <c r="BD16" s="3"/>
      <c r="BE16" s="3"/>
      <c r="BF16" s="3"/>
      <c r="BG16" s="3"/>
      <c r="BH16" s="3"/>
      <c r="BI16" s="3"/>
    </row>
    <row r="17" spans="1:61" ht="20.100000000000001" customHeight="1">
      <c r="A17" s="44"/>
      <c r="B17" s="53"/>
      <c r="C17" s="44"/>
      <c r="D17" s="44"/>
      <c r="E17" s="49"/>
      <c r="F17" s="44"/>
      <c r="G17" s="50"/>
      <c r="H17" s="44"/>
      <c r="I17" s="44"/>
      <c r="J17" s="55"/>
      <c r="K17" s="55"/>
      <c r="L17" s="44"/>
      <c r="M17" s="44"/>
      <c r="N17" s="49" t="s">
        <v>117</v>
      </c>
      <c r="O17" s="63" t="s">
        <v>187</v>
      </c>
      <c r="P17" s="44"/>
      <c r="Q17" s="44"/>
      <c r="R17" s="44"/>
      <c r="S17" s="44"/>
      <c r="T17" s="44"/>
      <c r="U17" s="44"/>
      <c r="V17" s="44"/>
      <c r="W17" s="49" t="s">
        <v>118</v>
      </c>
      <c r="X17" s="41">
        <v>0</v>
      </c>
      <c r="Y17" s="50" t="s">
        <v>119</v>
      </c>
      <c r="Z17" s="44" t="s">
        <v>42</v>
      </c>
      <c r="AA17" s="44"/>
      <c r="AB17" s="44"/>
      <c r="AC17" s="44"/>
      <c r="AD17" s="44"/>
      <c r="AE17" s="44"/>
      <c r="AF17" s="44"/>
      <c r="AG17" s="61" t="s">
        <v>120</v>
      </c>
      <c r="AH17" s="44" t="str">
        <f>AM6&amp;" - "&amp;P6&amp;" × "&amp;$L$7-2*($D$6-$F$19/100)</f>
        <v>102.96 - 114.4 × 0.6</v>
      </c>
      <c r="AI17" s="44"/>
      <c r="AJ17" s="44"/>
      <c r="AK17" s="44"/>
      <c r="AL17" s="61" t="s">
        <v>120</v>
      </c>
      <c r="AM17" s="46">
        <f>ROUND($AM$6- P6*($L$7-2*($D$6-$F$19/100)),3)</f>
        <v>34.32</v>
      </c>
      <c r="AN17" s="44" t="s">
        <v>121</v>
      </c>
      <c r="AO17" s="44"/>
      <c r="AP17" s="44"/>
      <c r="AQ17" s="61" t="s">
        <v>120</v>
      </c>
      <c r="AR17" s="44" t="str">
        <f>AW6&amp;" - "&amp;P6&amp;" × "&amp;I10-2*($D$6-$F$19/100)</f>
        <v>291.72 - 114.4 × 3.9</v>
      </c>
      <c r="AS17" s="44"/>
      <c r="AT17" s="44"/>
      <c r="AU17" s="44"/>
      <c r="AV17" s="61" t="s">
        <v>120</v>
      </c>
      <c r="AW17" s="46">
        <f>AW6-P6*(I10-2*($D$6-$F$19/100))</f>
        <v>-154.43999999999994</v>
      </c>
      <c r="AX17" s="44" t="s">
        <v>121</v>
      </c>
      <c r="AY17" s="3"/>
      <c r="AZ17" s="3"/>
      <c r="BA17" s="3"/>
      <c r="BB17" s="3"/>
      <c r="BC17" s="3"/>
      <c r="BD17" s="3"/>
      <c r="BE17" s="3"/>
      <c r="BF17" s="3"/>
      <c r="BG17" s="3"/>
      <c r="BH17" s="3"/>
      <c r="BI17" s="3"/>
    </row>
    <row r="18" spans="1:61" ht="20.100000000000001" customHeight="1">
      <c r="A18" s="44"/>
      <c r="B18" s="53"/>
      <c r="C18" s="44"/>
      <c r="D18" s="44"/>
      <c r="E18" s="49"/>
      <c r="F18" s="44"/>
      <c r="G18" s="50"/>
      <c r="H18" s="44"/>
      <c r="I18" s="44"/>
      <c r="J18" s="44"/>
      <c r="K18" s="44"/>
      <c r="L18" s="44"/>
      <c r="M18" s="44"/>
      <c r="N18" s="49" t="s">
        <v>3</v>
      </c>
      <c r="O18" s="44" t="str">
        <f>" "&amp;P6&amp;" × "&amp;$L$7&amp;"^2 / 12"</f>
        <v xml:space="preserve"> 114.4 × 1.8^2 / 12</v>
      </c>
      <c r="P18" s="44"/>
      <c r="Q18" s="44"/>
      <c r="R18" s="44"/>
      <c r="S18" s="49" t="s">
        <v>3</v>
      </c>
      <c r="T18" s="44">
        <f>ROUND(P6*$L$7^2 / 12,3)</f>
        <v>30.888000000000002</v>
      </c>
      <c r="U18" s="50" t="s">
        <v>90</v>
      </c>
      <c r="V18" s="44"/>
      <c r="W18" s="44"/>
      <c r="X18" s="44"/>
      <c r="Y18" s="44"/>
      <c r="Z18" s="44"/>
      <c r="AA18" s="44"/>
      <c r="AB18" s="44"/>
      <c r="AC18" s="44"/>
      <c r="AD18" s="44"/>
      <c r="AE18" s="44"/>
      <c r="AF18" s="44"/>
      <c r="AG18" s="61"/>
      <c r="AH18" s="44"/>
      <c r="AI18" s="44"/>
      <c r="AJ18" s="44"/>
      <c r="AK18" s="44"/>
      <c r="AL18" s="61"/>
      <c r="AM18" s="46"/>
      <c r="AN18" s="44"/>
      <c r="AO18" s="44"/>
      <c r="AP18" s="44"/>
      <c r="AQ18" s="61"/>
      <c r="AR18" s="44"/>
      <c r="AS18" s="44"/>
      <c r="AT18" s="44"/>
      <c r="AU18" s="44"/>
      <c r="AV18" s="61"/>
      <c r="AW18" s="46"/>
      <c r="AX18" s="44"/>
      <c r="AY18" s="4"/>
      <c r="AZ18" s="4"/>
      <c r="BA18" s="3"/>
      <c r="BB18" s="3"/>
      <c r="BC18" s="3"/>
      <c r="BD18" s="3"/>
      <c r="BE18" s="3"/>
      <c r="BF18" s="3"/>
      <c r="BG18" s="3"/>
      <c r="BH18" s="3"/>
      <c r="BI18" s="3"/>
    </row>
    <row r="19" spans="1:61" ht="20.100000000000001" customHeight="1">
      <c r="A19" s="44"/>
      <c r="B19" s="53"/>
      <c r="C19" s="44"/>
      <c r="D19" s="44"/>
      <c r="E19" s="49"/>
      <c r="F19" s="56"/>
      <c r="G19" s="50"/>
      <c r="H19" s="44"/>
      <c r="I19" s="44"/>
      <c r="J19" s="44"/>
      <c r="K19" s="44"/>
      <c r="L19" s="44"/>
      <c r="M19" s="44"/>
      <c r="N19" s="44"/>
      <c r="O19" s="44"/>
      <c r="P19" s="44"/>
      <c r="Q19" s="44"/>
      <c r="R19" s="44"/>
      <c r="S19" s="44"/>
      <c r="T19" s="44"/>
      <c r="U19" s="44"/>
      <c r="V19" s="44"/>
      <c r="W19" s="44" t="s">
        <v>46</v>
      </c>
      <c r="X19" s="44"/>
      <c r="Y19" s="44"/>
      <c r="Z19" s="44"/>
      <c r="AA19" s="44"/>
      <c r="AB19" s="44"/>
      <c r="AC19" s="44"/>
      <c r="AD19" s="44"/>
      <c r="AE19" s="49" t="s">
        <v>122</v>
      </c>
      <c r="AF19" s="44" t="s">
        <v>48</v>
      </c>
      <c r="AG19" s="61"/>
      <c r="AH19" s="44"/>
      <c r="AI19" s="44"/>
      <c r="AJ19" s="44"/>
      <c r="AK19" s="44"/>
      <c r="AL19" s="61"/>
      <c r="AM19" s="46"/>
      <c r="AN19" s="44"/>
      <c r="AO19" s="49" t="s">
        <v>47</v>
      </c>
      <c r="AP19" s="44" t="s">
        <v>48</v>
      </c>
      <c r="AQ19" s="61"/>
      <c r="AR19" s="44"/>
      <c r="AS19" s="44"/>
      <c r="AT19" s="44"/>
      <c r="AU19" s="44"/>
      <c r="AV19" s="61"/>
      <c r="AW19" s="46"/>
      <c r="AX19" s="44"/>
      <c r="AY19" s="4"/>
      <c r="AZ19" s="4"/>
      <c r="BA19" s="3"/>
      <c r="BB19" s="3"/>
      <c r="BC19" s="3"/>
      <c r="BD19" s="3"/>
      <c r="BE19" s="3"/>
      <c r="BF19" s="3"/>
      <c r="BG19" s="3"/>
      <c r="BH19" s="3"/>
      <c r="BI19" s="3"/>
    </row>
    <row r="20" spans="1:61" ht="20.100000000000001" customHeight="1">
      <c r="A20" s="44"/>
      <c r="B20" s="44">
        <f>D13</f>
        <v>114.4</v>
      </c>
      <c r="C20" s="50" t="s">
        <v>131</v>
      </c>
      <c r="D20" s="44"/>
      <c r="E20" s="49"/>
      <c r="F20" s="44"/>
      <c r="G20" s="44"/>
      <c r="H20" s="44"/>
      <c r="I20" s="44">
        <f>D13</f>
        <v>114.4</v>
      </c>
      <c r="J20" s="50" t="s">
        <v>131</v>
      </c>
      <c r="K20" s="44"/>
      <c r="L20" s="50"/>
      <c r="M20" s="44" t="s">
        <v>49</v>
      </c>
      <c r="N20" s="44"/>
      <c r="O20" s="44"/>
      <c r="P20" s="44"/>
      <c r="Q20" s="44"/>
      <c r="R20" s="44"/>
      <c r="S20" s="44"/>
      <c r="T20" s="44"/>
      <c r="U20" s="44"/>
      <c r="V20" s="44"/>
      <c r="W20" s="49" t="s">
        <v>123</v>
      </c>
      <c r="X20" s="44" t="s">
        <v>124</v>
      </c>
      <c r="Y20" s="44"/>
      <c r="Z20" s="44"/>
      <c r="AA20" s="44"/>
      <c r="AB20" s="44"/>
      <c r="AC20" s="44"/>
      <c r="AD20" s="44"/>
      <c r="AE20" s="44"/>
      <c r="AF20" s="44" t="s">
        <v>50</v>
      </c>
      <c r="AG20" s="61"/>
      <c r="AH20" s="44"/>
      <c r="AI20" s="44"/>
      <c r="AJ20" s="44"/>
      <c r="AK20" s="44"/>
      <c r="AL20" s="61"/>
      <c r="AM20" s="46"/>
      <c r="AN20" s="44"/>
      <c r="AO20" s="44"/>
      <c r="AP20" s="44" t="s">
        <v>50</v>
      </c>
      <c r="AQ20" s="61"/>
      <c r="AR20" s="44"/>
      <c r="AS20" s="44"/>
      <c r="AT20" s="44"/>
      <c r="AU20" s="44"/>
      <c r="AV20" s="61"/>
      <c r="AW20" s="46"/>
      <c r="AX20" s="44"/>
      <c r="AY20" s="4"/>
      <c r="AZ20" s="4"/>
      <c r="BA20" s="3"/>
      <c r="BB20" s="3"/>
      <c r="BC20" s="3"/>
      <c r="BD20" s="3"/>
      <c r="BE20" s="3"/>
      <c r="BF20" s="3"/>
      <c r="BG20" s="3"/>
      <c r="BH20" s="3"/>
      <c r="BI20" s="3"/>
    </row>
    <row r="21" spans="1:61" ht="20.100000000000001" customHeight="1">
      <c r="A21" s="44"/>
      <c r="B21" s="44"/>
      <c r="C21" s="44"/>
      <c r="D21" s="44"/>
      <c r="E21" s="44"/>
      <c r="F21" s="44"/>
      <c r="G21" s="44"/>
      <c r="H21" s="44"/>
      <c r="I21" s="44"/>
      <c r="J21" s="49"/>
      <c r="K21" s="54"/>
      <c r="L21" s="50"/>
      <c r="M21" s="49" t="s">
        <v>51</v>
      </c>
      <c r="N21" s="49" t="s">
        <v>207</v>
      </c>
      <c r="O21" s="67" t="s">
        <v>208</v>
      </c>
      <c r="P21" s="54" t="str">
        <f>"I / "&amp;L7</f>
        <v>I / 1.8</v>
      </c>
      <c r="Q21" s="44"/>
      <c r="R21" s="44"/>
      <c r="S21" s="49"/>
      <c r="T21" s="44"/>
      <c r="U21" s="44"/>
      <c r="V21" s="44"/>
      <c r="W21" s="49" t="s">
        <v>126</v>
      </c>
      <c r="X21" s="44" t="str">
        <f>T24&amp;" ×(2×0+ "&amp;X15&amp;" + "&amp;X17&amp;"）+("&amp;$T$8&amp;")"</f>
        <v>1 ×(2×0+ 92.254 + 0）+(-30.888)</v>
      </c>
      <c r="Y21" s="44"/>
      <c r="Z21" s="44"/>
      <c r="AA21" s="44"/>
      <c r="AB21" s="49" t="s">
        <v>126</v>
      </c>
      <c r="AC21" s="44">
        <f>ROUND($O$22 *(2*0+ X15 + X17)+$T$8,3)</f>
        <v>-30.888000000000002</v>
      </c>
      <c r="AD21" s="50" t="s">
        <v>1</v>
      </c>
      <c r="AE21" s="44"/>
      <c r="AF21" s="49" t="s">
        <v>127</v>
      </c>
      <c r="AG21" s="61" t="s">
        <v>126</v>
      </c>
      <c r="AH21" s="44" t="s">
        <v>128</v>
      </c>
      <c r="AI21" s="44"/>
      <c r="AJ21" s="44"/>
      <c r="AK21" s="44"/>
      <c r="AL21" s="61"/>
      <c r="AM21" s="46"/>
      <c r="AN21" s="44"/>
      <c r="AO21" s="44"/>
      <c r="AP21" s="49" t="s">
        <v>127</v>
      </c>
      <c r="AQ21" s="61" t="s">
        <v>126</v>
      </c>
      <c r="AR21" s="44" t="s">
        <v>129</v>
      </c>
      <c r="AS21" s="44"/>
      <c r="AT21" s="44"/>
      <c r="AU21" s="44"/>
      <c r="AV21" s="61"/>
      <c r="AW21" s="46"/>
      <c r="AX21" s="44"/>
      <c r="AY21" s="3" t="s">
        <v>52</v>
      </c>
      <c r="AZ21" s="4"/>
      <c r="BA21" s="3"/>
      <c r="BB21" s="3"/>
      <c r="BC21" s="3"/>
      <c r="BD21" s="3"/>
      <c r="BE21" s="3"/>
      <c r="BF21" s="3"/>
      <c r="BG21" s="3"/>
      <c r="BH21" s="3"/>
      <c r="BI21" s="3"/>
    </row>
    <row r="22" spans="1:61" ht="20.100000000000001" customHeight="1">
      <c r="A22" s="44"/>
      <c r="B22" s="49"/>
      <c r="C22" s="44"/>
      <c r="D22" s="44"/>
      <c r="E22" s="44"/>
      <c r="F22" s="44"/>
      <c r="G22" s="44"/>
      <c r="H22" s="44"/>
      <c r="I22" s="44"/>
      <c r="J22" s="44"/>
      <c r="K22" s="54"/>
      <c r="L22" s="44"/>
      <c r="M22" s="44"/>
      <c r="N22" s="49" t="s">
        <v>209</v>
      </c>
      <c r="O22" s="67"/>
      <c r="P22" s="54" t="str">
        <f>"I / "&amp;I10</f>
        <v>I / 5.1</v>
      </c>
      <c r="Q22" s="44"/>
      <c r="R22" s="44"/>
      <c r="S22" s="49"/>
      <c r="T22" s="44"/>
      <c r="U22" s="44"/>
      <c r="V22" s="44"/>
      <c r="W22" s="49" t="s">
        <v>132</v>
      </c>
      <c r="X22" s="44" t="s">
        <v>133</v>
      </c>
      <c r="Y22" s="44"/>
      <c r="Z22" s="44"/>
      <c r="AA22" s="44"/>
      <c r="AB22" s="44"/>
      <c r="AC22" s="44"/>
      <c r="AD22" s="44"/>
      <c r="AE22" s="44"/>
      <c r="AF22" s="44"/>
      <c r="AG22" s="61" t="s">
        <v>130</v>
      </c>
      <c r="AH22" s="44" t="str">
        <f>AM6&amp;" - "&amp;P6&amp;" × x"</f>
        <v>102.96 - 114.4 × x</v>
      </c>
      <c r="AI22" s="44"/>
      <c r="AJ22" s="44"/>
      <c r="AK22" s="44"/>
      <c r="AL22" s="61"/>
      <c r="AM22" s="46"/>
      <c r="AN22" s="44"/>
      <c r="AO22" s="44"/>
      <c r="AP22" s="44"/>
      <c r="AQ22" s="61" t="s">
        <v>130</v>
      </c>
      <c r="AR22" s="44" t="str">
        <f>AW6&amp;" - "&amp;P6&amp;" × x"</f>
        <v>291.72 - 114.4 × x</v>
      </c>
      <c r="AS22" s="44"/>
      <c r="AT22" s="44"/>
      <c r="AU22" s="44"/>
      <c r="AV22" s="61"/>
      <c r="AW22" s="46"/>
      <c r="AX22" s="44"/>
      <c r="AY22" s="4"/>
      <c r="AZ22" s="4"/>
      <c r="BA22" s="3"/>
      <c r="BB22" s="3"/>
      <c r="BC22" s="3"/>
      <c r="BD22" s="3"/>
      <c r="BE22" s="3"/>
      <c r="BF22" s="3"/>
      <c r="BG22" s="3"/>
      <c r="BH22" s="3"/>
      <c r="BI22" s="3"/>
    </row>
    <row r="23" spans="1:61" ht="20.100000000000001" customHeight="1">
      <c r="A23" s="44"/>
      <c r="B23" s="44"/>
      <c r="C23" s="44"/>
      <c r="D23" s="44"/>
      <c r="E23" s="44"/>
      <c r="F23" s="44"/>
      <c r="G23" s="44"/>
      <c r="H23" s="44"/>
      <c r="I23" s="44"/>
      <c r="J23" s="44"/>
      <c r="K23" s="54"/>
      <c r="L23" s="44"/>
      <c r="M23" s="44"/>
      <c r="N23" s="49" t="s">
        <v>210</v>
      </c>
      <c r="O23" s="67" t="s">
        <v>211</v>
      </c>
      <c r="P23" s="44"/>
      <c r="Q23" s="44"/>
      <c r="R23" s="44"/>
      <c r="S23" s="49"/>
      <c r="T23" s="44"/>
      <c r="U23" s="44"/>
      <c r="V23" s="44"/>
      <c r="W23" s="49" t="s">
        <v>130</v>
      </c>
      <c r="X23" s="44" t="str">
        <f>T24&amp;" ×(0+2×"&amp;X15&amp;" + "&amp;X17&amp;"）+("&amp;$T$10&amp;")"</f>
        <v>1 ×(0+2×92.254 + 0）+(30.888)</v>
      </c>
      <c r="Y23" s="44"/>
      <c r="Z23" s="44"/>
      <c r="AA23" s="44"/>
      <c r="AB23" s="49" t="s">
        <v>130</v>
      </c>
      <c r="AC23" s="44">
        <f>ROUND($O$22*(0+2*X15 +X17)+$T$10,3)</f>
        <v>30.888000000000002</v>
      </c>
      <c r="AD23" s="50" t="s">
        <v>134</v>
      </c>
      <c r="AE23" s="44"/>
      <c r="AF23" s="49" t="s">
        <v>135</v>
      </c>
      <c r="AG23" s="61" t="s">
        <v>130</v>
      </c>
      <c r="AH23" s="44">
        <f>ROUND(-AM6/-(P6),3)</f>
        <v>0.9</v>
      </c>
      <c r="AI23" s="44" t="s">
        <v>136</v>
      </c>
      <c r="AJ23" s="44"/>
      <c r="AK23" s="44"/>
      <c r="AL23" s="61"/>
      <c r="AM23" s="46"/>
      <c r="AN23" s="44"/>
      <c r="AO23" s="44"/>
      <c r="AP23" s="49" t="s">
        <v>135</v>
      </c>
      <c r="AQ23" s="61" t="s">
        <v>130</v>
      </c>
      <c r="AR23" s="44">
        <f>ROUND(-AW6/-(P6),3)</f>
        <v>2.5499999999999998</v>
      </c>
      <c r="AS23" s="44" t="s">
        <v>136</v>
      </c>
      <c r="AT23" s="44"/>
      <c r="AU23" s="44"/>
      <c r="AV23" s="61"/>
      <c r="AW23" s="46"/>
      <c r="AX23" s="44"/>
      <c r="AY23" s="9"/>
      <c r="AZ23" s="10" t="s">
        <v>53</v>
      </c>
      <c r="BA23" s="10" t="s">
        <v>137</v>
      </c>
      <c r="BB23" s="10" t="s">
        <v>138</v>
      </c>
      <c r="BC23" s="71" t="s">
        <v>139</v>
      </c>
      <c r="BD23" s="72"/>
      <c r="BE23" s="10" t="s">
        <v>140</v>
      </c>
      <c r="BF23" s="10" t="s">
        <v>141</v>
      </c>
      <c r="BG23" s="10" t="s">
        <v>142</v>
      </c>
      <c r="BH23" s="73" t="s">
        <v>143</v>
      </c>
      <c r="BI23" s="74"/>
    </row>
    <row r="24" spans="1:61" ht="20.100000000000001" customHeight="1">
      <c r="A24" s="44"/>
      <c r="B24" s="49"/>
      <c r="C24" s="44"/>
      <c r="D24" s="44"/>
      <c r="E24" s="44"/>
      <c r="F24" s="44"/>
      <c r="G24" s="44"/>
      <c r="H24" s="44"/>
      <c r="I24" s="44"/>
      <c r="J24" s="49"/>
      <c r="K24" s="54"/>
      <c r="L24" s="44"/>
      <c r="M24" s="44"/>
      <c r="N24" s="49" t="s">
        <v>210</v>
      </c>
      <c r="O24" s="67" t="s">
        <v>212</v>
      </c>
      <c r="P24" s="67" t="s">
        <v>213</v>
      </c>
      <c r="Q24" s="44"/>
      <c r="R24" s="44"/>
      <c r="S24" s="49" t="s">
        <v>3</v>
      </c>
      <c r="T24" s="44">
        <f>L7/L7</f>
        <v>1</v>
      </c>
      <c r="U24" s="44"/>
      <c r="V24" s="44"/>
      <c r="W24" s="49" t="s">
        <v>144</v>
      </c>
      <c r="X24" s="44" t="s">
        <v>145</v>
      </c>
      <c r="Y24" s="44"/>
      <c r="Z24" s="44"/>
      <c r="AA24" s="44"/>
      <c r="AB24" s="44"/>
      <c r="AC24" s="44"/>
      <c r="AD24" s="44"/>
      <c r="AE24" s="44"/>
      <c r="AF24" s="44"/>
      <c r="AG24" s="61"/>
      <c r="AH24" s="44"/>
      <c r="AI24" s="44"/>
      <c r="AJ24" s="44"/>
      <c r="AK24" s="44"/>
      <c r="AL24" s="61"/>
      <c r="AM24" s="46"/>
      <c r="AN24" s="44"/>
      <c r="AO24" s="44"/>
      <c r="AP24" s="44"/>
      <c r="AQ24" s="61"/>
      <c r="AR24" s="44"/>
      <c r="AS24" s="44"/>
      <c r="AT24" s="44"/>
      <c r="AU24" s="44"/>
      <c r="AV24" s="61"/>
      <c r="AW24" s="46"/>
      <c r="AX24" s="44"/>
      <c r="AY24" s="11"/>
      <c r="AZ24" s="12" t="s">
        <v>54</v>
      </c>
      <c r="BA24" s="13" t="s">
        <v>1</v>
      </c>
      <c r="BB24" s="12" t="s">
        <v>2</v>
      </c>
      <c r="BC24" s="14" t="s">
        <v>4</v>
      </c>
      <c r="BD24" s="14" t="s">
        <v>146</v>
      </c>
      <c r="BE24" s="12" t="s">
        <v>55</v>
      </c>
      <c r="BF24" s="13" t="s">
        <v>147</v>
      </c>
      <c r="BG24" s="13" t="s">
        <v>147</v>
      </c>
      <c r="BH24" s="14" t="s">
        <v>4</v>
      </c>
      <c r="BI24" s="15" t="s">
        <v>146</v>
      </c>
    </row>
    <row r="25" spans="1:61" ht="20.100000000000001" customHeight="1">
      <c r="A25" s="44" t="s">
        <v>34</v>
      </c>
      <c r="B25" s="44"/>
      <c r="C25" s="44"/>
      <c r="D25" s="44"/>
      <c r="E25" s="49"/>
      <c r="F25" s="44"/>
      <c r="G25" s="44"/>
      <c r="H25" s="44"/>
      <c r="I25" s="44"/>
      <c r="J25" s="44"/>
      <c r="K25" s="54"/>
      <c r="L25" s="44"/>
      <c r="M25" s="44"/>
      <c r="N25" s="49" t="s">
        <v>214</v>
      </c>
      <c r="O25" s="67" t="s">
        <v>215</v>
      </c>
      <c r="P25" s="67" t="s">
        <v>216</v>
      </c>
      <c r="Q25" s="44"/>
      <c r="R25" s="44"/>
      <c r="S25" s="49" t="s">
        <v>3</v>
      </c>
      <c r="T25" s="46">
        <f>ROUND(L7/I10,3)</f>
        <v>0.35299999999999998</v>
      </c>
      <c r="U25" s="44"/>
      <c r="V25" s="44"/>
      <c r="W25" s="49" t="s">
        <v>74</v>
      </c>
      <c r="X25" s="44" t="str">
        <f>T25&amp;" ×(2×"&amp;X15&amp;" +( "&amp;X16&amp;" )+0）+("&amp;$T$12&amp;")"</f>
        <v>0.353 ×(2×92.254 +( -92.254 )+0）+(-247.962)</v>
      </c>
      <c r="Y25" s="44"/>
      <c r="Z25" s="44"/>
      <c r="AA25" s="44"/>
      <c r="AB25" s="49" t="s">
        <v>74</v>
      </c>
      <c r="AC25" s="44">
        <f>ROUND($T$23*(2*X15+X16 +0)+$T$12,3)</f>
        <v>-247.96199999999999</v>
      </c>
      <c r="AD25" s="50" t="s">
        <v>148</v>
      </c>
      <c r="AE25" s="44"/>
      <c r="AF25" s="44" t="str">
        <f>"x="&amp;AH23&amp;"mの位置に作用する曲げモーメント"</f>
        <v>x=0.9mの位置に作用する曲げモーメント</v>
      </c>
      <c r="AG25" s="61"/>
      <c r="AH25" s="44"/>
      <c r="AI25" s="44"/>
      <c r="AJ25" s="44"/>
      <c r="AK25" s="44"/>
      <c r="AL25" s="61"/>
      <c r="AM25" s="46"/>
      <c r="AN25" s="44"/>
      <c r="AO25" s="44"/>
      <c r="AP25" s="44" t="str">
        <f>"x="&amp;AR23&amp;"mの位置に作用する曲げモーメント"</f>
        <v>x=2.55mの位置に作用する曲げモーメント</v>
      </c>
      <c r="AQ25" s="61"/>
      <c r="AR25" s="44"/>
      <c r="AS25" s="44"/>
      <c r="AT25" s="44"/>
      <c r="AU25" s="44"/>
      <c r="AV25" s="61"/>
      <c r="AW25" s="46"/>
      <c r="AX25" s="44"/>
      <c r="AY25" s="16" t="s">
        <v>56</v>
      </c>
      <c r="AZ25" s="17" t="s">
        <v>149</v>
      </c>
      <c r="BA25" s="18">
        <f>-AC21</f>
        <v>30.888000000000002</v>
      </c>
      <c r="BB25" s="18">
        <f>BB27</f>
        <v>291.72000000000003</v>
      </c>
      <c r="BC25" s="18">
        <f>AM6</f>
        <v>102.96</v>
      </c>
      <c r="BD25" s="18">
        <f>AM13</f>
        <v>-34.32</v>
      </c>
      <c r="BE25" s="19" t="s">
        <v>193</v>
      </c>
      <c r="BF25" s="20">
        <v>1.3</v>
      </c>
      <c r="BG25" s="21">
        <v>1.1000000000000001</v>
      </c>
      <c r="BH25" s="22">
        <v>0.04</v>
      </c>
      <c r="BI25" s="23">
        <v>0.27</v>
      </c>
    </row>
    <row r="26" spans="1:61" ht="20.100000000000001" customHeight="1">
      <c r="A26" s="44"/>
      <c r="B26" s="44" t="s">
        <v>37</v>
      </c>
      <c r="C26" s="44"/>
      <c r="D26" s="44"/>
      <c r="E26" s="49" t="s">
        <v>104</v>
      </c>
      <c r="F26" s="65">
        <v>160</v>
      </c>
      <c r="G26" s="50" t="s">
        <v>105</v>
      </c>
      <c r="H26" s="44"/>
      <c r="I26" s="44"/>
      <c r="J26" s="49"/>
      <c r="K26" s="54"/>
      <c r="L26" s="50"/>
      <c r="M26" s="44"/>
      <c r="N26" s="49" t="s">
        <v>150</v>
      </c>
      <c r="O26" s="44" t="s">
        <v>151</v>
      </c>
      <c r="P26" s="44"/>
      <c r="Q26" s="44"/>
      <c r="R26" s="44"/>
      <c r="S26" s="44"/>
      <c r="T26" s="44"/>
      <c r="U26" s="44"/>
      <c r="V26" s="44"/>
      <c r="W26" s="49" t="s">
        <v>152</v>
      </c>
      <c r="X26" s="44" t="s">
        <v>153</v>
      </c>
      <c r="Y26" s="44"/>
      <c r="Z26" s="44"/>
      <c r="AA26" s="44"/>
      <c r="AB26" s="44"/>
      <c r="AC26" s="44"/>
      <c r="AD26" s="44"/>
      <c r="AE26" s="44"/>
      <c r="AF26" s="49" t="s">
        <v>154</v>
      </c>
      <c r="AG26" s="61" t="s">
        <v>125</v>
      </c>
      <c r="AH26" s="44" t="s">
        <v>190</v>
      </c>
      <c r="AI26" s="44"/>
      <c r="AJ26" s="44"/>
      <c r="AK26" s="44"/>
      <c r="AL26" s="61"/>
      <c r="AM26" s="46"/>
      <c r="AN26" s="44"/>
      <c r="AO26" s="44"/>
      <c r="AP26" s="49" t="s">
        <v>154</v>
      </c>
      <c r="AQ26" s="61" t="s">
        <v>125</v>
      </c>
      <c r="AR26" s="44" t="s">
        <v>191</v>
      </c>
      <c r="AS26" s="44"/>
      <c r="AT26" s="44"/>
      <c r="AU26" s="44"/>
      <c r="AV26" s="61"/>
      <c r="AW26" s="46"/>
      <c r="AX26" s="44"/>
      <c r="AY26" s="11" t="s">
        <v>155</v>
      </c>
      <c r="AZ26" s="12" t="s">
        <v>58</v>
      </c>
      <c r="BA26" s="24">
        <f>AM27</f>
        <v>15.443999999999992</v>
      </c>
      <c r="BB26" s="24">
        <f>BB27</f>
        <v>291.72000000000003</v>
      </c>
      <c r="BC26" s="25">
        <v>0</v>
      </c>
      <c r="BD26" s="26" t="s">
        <v>156</v>
      </c>
      <c r="BE26" s="27" t="s">
        <v>183</v>
      </c>
      <c r="BF26" s="28">
        <v>1.3</v>
      </c>
      <c r="BG26" s="29">
        <v>2.2000000000000002</v>
      </c>
      <c r="BH26" s="29" t="s">
        <v>184</v>
      </c>
      <c r="BI26" s="30" t="s">
        <v>184</v>
      </c>
    </row>
    <row r="27" spans="1:61" ht="20.100000000000001" customHeight="1">
      <c r="A27" s="44"/>
      <c r="B27" s="53" t="s">
        <v>39</v>
      </c>
      <c r="C27" s="44"/>
      <c r="D27" s="44"/>
      <c r="E27" s="49" t="s">
        <v>108</v>
      </c>
      <c r="F27" s="65">
        <v>8</v>
      </c>
      <c r="G27" s="50" t="s">
        <v>109</v>
      </c>
      <c r="H27" s="44"/>
      <c r="I27" s="44"/>
      <c r="J27" s="44"/>
      <c r="K27" s="54"/>
      <c r="L27" s="44"/>
      <c r="M27" s="49"/>
      <c r="N27" s="49" t="s">
        <v>120</v>
      </c>
      <c r="O27" s="44" t="str">
        <f>T24&amp;" ×(2×0+ θb + R）+("&amp;$T$8&amp;") = θb + R + ( "&amp;$T$8&amp;" )"</f>
        <v>1 ×(2×0+ θb + R）+(-30.888) = θb + R + ( -30.888 )</v>
      </c>
      <c r="P27" s="44"/>
      <c r="Q27" s="44"/>
      <c r="R27" s="44"/>
      <c r="S27" s="49"/>
      <c r="T27" s="44"/>
      <c r="U27" s="50"/>
      <c r="V27" s="44"/>
      <c r="W27" s="49" t="s">
        <v>120</v>
      </c>
      <c r="X27" s="44" t="str">
        <f>T25&amp;" ×("&amp;X15&amp;" + 2×("&amp;X16&amp;" )+0）+("&amp;$T$14&amp;")"</f>
        <v>0.353 ×(92.254 + 2×(-92.254 )+0）+(247.962)</v>
      </c>
      <c r="Y27" s="44"/>
      <c r="Z27" s="44"/>
      <c r="AA27" s="44"/>
      <c r="AB27" s="49" t="s">
        <v>120</v>
      </c>
      <c r="AC27" s="44">
        <f>ROUND($T$23*(X15 + 2*X16+0)+$T$14,3)</f>
        <v>247.96199999999999</v>
      </c>
      <c r="AD27" s="50" t="s">
        <v>157</v>
      </c>
      <c r="AE27" s="44"/>
      <c r="AF27" s="49" t="s">
        <v>158</v>
      </c>
      <c r="AG27" s="61" t="s">
        <v>120</v>
      </c>
      <c r="AH27" s="53" t="str">
        <f>AM6&amp;" × "&amp;AH23&amp;" - "&amp;P6&amp;" × "&amp;AH23&amp;"^2 /2 + ("&amp;AC21&amp;")"</f>
        <v>102.96 × 0.9 - 114.4 × 0.9^2 /2 + (-30.888)</v>
      </c>
      <c r="AI27" s="44"/>
      <c r="AJ27" s="44"/>
      <c r="AK27" s="44"/>
      <c r="AL27" s="61" t="s">
        <v>120</v>
      </c>
      <c r="AM27" s="46">
        <f>AM6*AH23 -P6*AH23^2 /2 + AC21</f>
        <v>15.443999999999992</v>
      </c>
      <c r="AN27" s="50" t="s">
        <v>157</v>
      </c>
      <c r="AO27" s="44"/>
      <c r="AP27" s="49" t="s">
        <v>158</v>
      </c>
      <c r="AQ27" s="61" t="s">
        <v>120</v>
      </c>
      <c r="AR27" s="44" t="str">
        <f>AW6&amp;" × "&amp;AR23&amp;" - "&amp;P6&amp;" × "&amp;AR23&amp;"^2 /2 +( "&amp;AC25&amp;")"</f>
        <v>291.72 × 2.55 - 114.4 × 2.55^2 /2 +( -247.962)</v>
      </c>
      <c r="AS27" s="44"/>
      <c r="AT27" s="44"/>
      <c r="AU27" s="44"/>
      <c r="AV27" s="61" t="s">
        <v>120</v>
      </c>
      <c r="AW27" s="46">
        <f>ROUND(AW6*AR23- P6*AR23^2 /2 + AC25,3)</f>
        <v>123.98099999999999</v>
      </c>
      <c r="AX27" s="50" t="s">
        <v>157</v>
      </c>
      <c r="AY27" s="11"/>
      <c r="AZ27" s="12" t="s">
        <v>159</v>
      </c>
      <c r="BA27" s="24">
        <f>-AC23</f>
        <v>-30.888000000000002</v>
      </c>
      <c r="BB27" s="24">
        <f>AW6</f>
        <v>291.72000000000003</v>
      </c>
      <c r="BC27" s="24">
        <f>AM8</f>
        <v>-102.96</v>
      </c>
      <c r="BD27" s="24">
        <f>AM17</f>
        <v>34.32</v>
      </c>
      <c r="BE27" s="27" t="s">
        <v>192</v>
      </c>
      <c r="BF27" s="28">
        <v>5.0999999999999996</v>
      </c>
      <c r="BG27" s="29">
        <v>100.9</v>
      </c>
      <c r="BH27" s="29">
        <v>0.45</v>
      </c>
      <c r="BI27" s="31">
        <v>0.22</v>
      </c>
    </row>
    <row r="28" spans="1:61" ht="20.100000000000001" customHeight="1">
      <c r="A28" s="44"/>
      <c r="B28" s="53" t="s">
        <v>41</v>
      </c>
      <c r="C28" s="44"/>
      <c r="D28" s="44"/>
      <c r="E28" s="49" t="s">
        <v>115</v>
      </c>
      <c r="F28" s="65">
        <v>0.39</v>
      </c>
      <c r="G28" s="50" t="s">
        <v>116</v>
      </c>
      <c r="H28" s="44"/>
      <c r="I28" s="44"/>
      <c r="J28" s="44"/>
      <c r="K28" s="54"/>
      <c r="L28" s="44"/>
      <c r="M28" s="44"/>
      <c r="N28" s="49" t="s">
        <v>160</v>
      </c>
      <c r="O28" s="44" t="s">
        <v>161</v>
      </c>
      <c r="P28" s="44"/>
      <c r="Q28" s="44"/>
      <c r="R28" s="44"/>
      <c r="S28" s="44"/>
      <c r="T28" s="44"/>
      <c r="U28" s="44"/>
      <c r="V28" s="44"/>
      <c r="W28" s="49" t="s">
        <v>162</v>
      </c>
      <c r="X28" s="44" t="s">
        <v>163</v>
      </c>
      <c r="Y28" s="44"/>
      <c r="Z28" s="44"/>
      <c r="AA28" s="44"/>
      <c r="AB28" s="44"/>
      <c r="AC28" s="44"/>
      <c r="AD28" s="44"/>
      <c r="AE28" s="44"/>
      <c r="AF28" s="44"/>
      <c r="AG28" s="61"/>
      <c r="AH28" s="44"/>
      <c r="AI28" s="44"/>
      <c r="AJ28" s="44"/>
      <c r="AK28" s="44"/>
      <c r="AL28" s="61"/>
      <c r="AM28" s="46"/>
      <c r="AN28" s="44"/>
      <c r="AO28" s="44"/>
      <c r="AP28" s="44"/>
      <c r="AQ28" s="61"/>
      <c r="AR28" s="44"/>
      <c r="AS28" s="44"/>
      <c r="AT28" s="44"/>
      <c r="AU28" s="44"/>
      <c r="AV28" s="61"/>
      <c r="AW28" s="46"/>
      <c r="AX28" s="44"/>
      <c r="AY28" s="16" t="s">
        <v>15</v>
      </c>
      <c r="AZ28" s="17" t="s">
        <v>164</v>
      </c>
      <c r="BA28" s="18">
        <f>AC25</f>
        <v>-247.96199999999999</v>
      </c>
      <c r="BB28" s="18">
        <f>-AM8</f>
        <v>102.96</v>
      </c>
      <c r="BC28" s="18">
        <f>AW6</f>
        <v>291.72000000000003</v>
      </c>
      <c r="BD28" s="18">
        <f>AW13</f>
        <v>154.44000000000003</v>
      </c>
      <c r="BE28" s="19" t="s">
        <v>192</v>
      </c>
      <c r="BF28" s="20">
        <v>5.0999999999999996</v>
      </c>
      <c r="BG28" s="21">
        <v>122.6</v>
      </c>
      <c r="BH28" s="21">
        <v>0.57999999999999996</v>
      </c>
      <c r="BI28" s="32">
        <v>0.35</v>
      </c>
    </row>
    <row r="29" spans="1:61" ht="20.100000000000001" customHeight="1">
      <c r="A29" s="44"/>
      <c r="B29" s="53" t="s">
        <v>41</v>
      </c>
      <c r="C29" s="44"/>
      <c r="D29" s="44"/>
      <c r="E29" s="49" t="s">
        <v>185</v>
      </c>
      <c r="F29" s="66">
        <v>0.7</v>
      </c>
      <c r="G29" s="50" t="s">
        <v>116</v>
      </c>
      <c r="H29" s="44"/>
      <c r="I29" s="44"/>
      <c r="J29" s="49"/>
      <c r="K29" s="54"/>
      <c r="L29" s="50"/>
      <c r="M29" s="44"/>
      <c r="N29" s="49" t="s">
        <v>165</v>
      </c>
      <c r="O29" s="44" t="str">
        <f>T24&amp;" ×(0+2×θb + R）+("&amp;$T$10&amp;") = 2×θb + R + ( "&amp;$T$10&amp;" )"</f>
        <v>1 ×(0+2×θb + R）+(30.888) = 2×θb + R + ( 30.888 )</v>
      </c>
      <c r="P29" s="44"/>
      <c r="Q29" s="44"/>
      <c r="R29" s="44"/>
      <c r="S29" s="49"/>
      <c r="T29" s="44"/>
      <c r="U29" s="50"/>
      <c r="V29" s="44"/>
      <c r="W29" s="49" t="s">
        <v>165</v>
      </c>
      <c r="X29" s="44" t="str">
        <f>$T$24&amp;" ×(2×( "&amp;X16&amp;" )+0+ "&amp;X17&amp;"）+("&amp;$T$16&amp;")"</f>
        <v>1 ×(2×( -92.254 )+0+ 0）+(-30.888)</v>
      </c>
      <c r="Y29" s="44"/>
      <c r="Z29" s="44"/>
      <c r="AA29" s="44"/>
      <c r="AB29" s="49" t="s">
        <v>165</v>
      </c>
      <c r="AC29" s="44">
        <f>ROUND($T$24*(2*X16+0+X17)+$T$16,3)</f>
        <v>-215.39599999999999</v>
      </c>
      <c r="AD29" s="50" t="s">
        <v>166</v>
      </c>
      <c r="AE29" s="44"/>
      <c r="AF29" s="44"/>
      <c r="AG29" s="61"/>
      <c r="AH29" s="44"/>
      <c r="AI29" s="44"/>
      <c r="AJ29" s="44"/>
      <c r="AK29" s="44"/>
      <c r="AL29" s="61"/>
      <c r="AM29" s="46"/>
      <c r="AN29" s="44"/>
      <c r="AO29" s="44"/>
      <c r="AP29" s="44"/>
      <c r="AQ29" s="61"/>
      <c r="AR29" s="44"/>
      <c r="AS29" s="44"/>
      <c r="AT29" s="44"/>
      <c r="AU29" s="44"/>
      <c r="AV29" s="61"/>
      <c r="AW29" s="46"/>
      <c r="AX29" s="44"/>
      <c r="AY29" s="11" t="s">
        <v>167</v>
      </c>
      <c r="AZ29" s="12" t="s">
        <v>58</v>
      </c>
      <c r="BA29" s="24">
        <f>AW27</f>
        <v>123.98099999999999</v>
      </c>
      <c r="BB29" s="24">
        <f>BB28</f>
        <v>102.96</v>
      </c>
      <c r="BC29" s="25">
        <v>0</v>
      </c>
      <c r="BD29" s="26" t="s">
        <v>156</v>
      </c>
      <c r="BE29" s="27" t="s">
        <v>194</v>
      </c>
      <c r="BF29" s="28">
        <v>3.5</v>
      </c>
      <c r="BG29" s="29">
        <v>80.599999999999994</v>
      </c>
      <c r="BH29" s="29" t="s">
        <v>184</v>
      </c>
      <c r="BI29" s="30" t="s">
        <v>184</v>
      </c>
    </row>
    <row r="30" spans="1:61" ht="20.100000000000001" customHeight="1">
      <c r="A30" s="44"/>
      <c r="B30" s="44" t="s">
        <v>43</v>
      </c>
      <c r="C30" s="44"/>
      <c r="D30" s="44"/>
      <c r="E30" s="49" t="s">
        <v>3</v>
      </c>
      <c r="F30" s="65">
        <v>10</v>
      </c>
      <c r="G30" s="44" t="s">
        <v>44</v>
      </c>
      <c r="H30" s="44"/>
      <c r="I30" s="44"/>
      <c r="J30" s="44"/>
      <c r="K30" s="54"/>
      <c r="L30" s="44"/>
      <c r="M30" s="44"/>
      <c r="N30" s="49" t="s">
        <v>168</v>
      </c>
      <c r="O30" s="44" t="s">
        <v>169</v>
      </c>
      <c r="P30" s="44"/>
      <c r="Q30" s="44"/>
      <c r="R30" s="44"/>
      <c r="S30" s="44"/>
      <c r="T30" s="44"/>
      <c r="U30" s="44"/>
      <c r="V30" s="44"/>
      <c r="W30" s="49" t="s">
        <v>170</v>
      </c>
      <c r="X30" s="44" t="s">
        <v>171</v>
      </c>
      <c r="Y30" s="44"/>
      <c r="Z30" s="44"/>
      <c r="AA30" s="44"/>
      <c r="AB30" s="44"/>
      <c r="AC30" s="44"/>
      <c r="AD30" s="44"/>
      <c r="AE30" s="44"/>
      <c r="AF30" s="44"/>
      <c r="AG30" s="61"/>
      <c r="AH30" s="44"/>
      <c r="AI30" s="44"/>
      <c r="AJ30" s="44"/>
      <c r="AK30" s="44"/>
      <c r="AL30" s="61"/>
      <c r="AM30" s="46"/>
      <c r="AN30" s="44"/>
      <c r="AO30" s="44"/>
      <c r="AP30" s="44"/>
      <c r="AQ30" s="61"/>
      <c r="AR30" s="44"/>
      <c r="AS30" s="44"/>
      <c r="AT30" s="44"/>
      <c r="AU30" s="44"/>
      <c r="AV30" s="61"/>
      <c r="AW30" s="46"/>
      <c r="AX30" s="44"/>
      <c r="AY30" s="11"/>
      <c r="AZ30" s="12" t="s">
        <v>172</v>
      </c>
      <c r="BA30" s="24">
        <f>-AC27</f>
        <v>-247.96199999999999</v>
      </c>
      <c r="BB30" s="24">
        <f>BB29</f>
        <v>102.96</v>
      </c>
      <c r="BC30" s="24">
        <f>AW8</f>
        <v>-291.72000000000003</v>
      </c>
      <c r="BD30" s="24">
        <f>AW17</f>
        <v>-154.43999999999994</v>
      </c>
      <c r="BE30" s="27" t="s">
        <v>192</v>
      </c>
      <c r="BF30" s="28">
        <f>BF28</f>
        <v>5.0999999999999996</v>
      </c>
      <c r="BG30" s="29">
        <f>BG28</f>
        <v>122.6</v>
      </c>
      <c r="BH30" s="29">
        <f>BH28</f>
        <v>0.57999999999999996</v>
      </c>
      <c r="BI30" s="30">
        <f>BI28</f>
        <v>0.35</v>
      </c>
    </row>
    <row r="31" spans="1:61" ht="20.100000000000001" customHeight="1">
      <c r="A31" s="44"/>
      <c r="B31" s="49"/>
      <c r="C31" s="44"/>
      <c r="D31" s="44"/>
      <c r="E31" s="44"/>
      <c r="F31" s="44"/>
      <c r="G31" s="44"/>
      <c r="H31" s="44"/>
      <c r="I31" s="44"/>
      <c r="J31" s="49"/>
      <c r="K31" s="54"/>
      <c r="L31" s="50"/>
      <c r="M31" s="44"/>
      <c r="N31" s="49" t="s">
        <v>83</v>
      </c>
      <c r="O31" s="44" t="str">
        <f>T25&amp;"×(2×θb +θc +0）+("&amp;$T$12&amp;") = "&amp;2*$T$23&amp;"×θb + "&amp;$T$23&amp;"θc+ （ "&amp;$T$12&amp;" )"</f>
        <v>0.353×(2×θb +θc +0）+(-247.962) = 0×θb + θc+ （ -247.962 )</v>
      </c>
      <c r="P31" s="44"/>
      <c r="Q31" s="44"/>
      <c r="R31" s="44"/>
      <c r="S31" s="49"/>
      <c r="T31" s="44"/>
      <c r="U31" s="50"/>
      <c r="V31" s="44"/>
      <c r="W31" s="49" t="s">
        <v>83</v>
      </c>
      <c r="X31" s="44" t="str">
        <f>$T$24&amp;" ×("&amp;X16&amp;" +0+ "&amp;X17&amp;"）+("&amp;$T$18&amp;")"</f>
        <v>1 ×(-92.254 +0+ 0）+(30.888)</v>
      </c>
      <c r="Y31" s="44"/>
      <c r="Z31" s="44"/>
      <c r="AA31" s="44"/>
      <c r="AB31" s="49" t="s">
        <v>83</v>
      </c>
      <c r="AC31" s="44">
        <f>ROUND($T$24*(X16+0+X17)+$T$18,3)</f>
        <v>-61.366</v>
      </c>
      <c r="AD31" s="50" t="s">
        <v>174</v>
      </c>
      <c r="AE31" s="44"/>
      <c r="AF31" s="44"/>
      <c r="AG31" s="61"/>
      <c r="AH31" s="44"/>
      <c r="AI31" s="44"/>
      <c r="AJ31" s="44"/>
      <c r="AK31" s="44"/>
      <c r="AL31" s="61"/>
      <c r="AM31" s="46"/>
      <c r="AN31" s="44"/>
      <c r="AO31" s="44"/>
      <c r="AP31" s="44"/>
      <c r="AQ31" s="61"/>
      <c r="AR31" s="44"/>
      <c r="AS31" s="44"/>
      <c r="AT31" s="44"/>
      <c r="AU31" s="44"/>
      <c r="AV31" s="61"/>
      <c r="AW31" s="46"/>
      <c r="AX31" s="44"/>
      <c r="AY31" s="16" t="s">
        <v>13</v>
      </c>
      <c r="AZ31" s="17" t="s">
        <v>60</v>
      </c>
      <c r="BA31" s="18">
        <f>AC29</f>
        <v>-215.39599999999999</v>
      </c>
      <c r="BB31" s="18">
        <f>-AW8</f>
        <v>291.72000000000003</v>
      </c>
      <c r="BC31" s="18">
        <f>-AM8</f>
        <v>102.96</v>
      </c>
      <c r="BD31" s="18">
        <f>-AM17</f>
        <v>-34.32</v>
      </c>
      <c r="BE31" s="19" t="s">
        <v>192</v>
      </c>
      <c r="BF31" s="20">
        <f>BF27</f>
        <v>5.0999999999999996</v>
      </c>
      <c r="BG31" s="21">
        <f>BG27</f>
        <v>100.9</v>
      </c>
      <c r="BH31" s="21">
        <f>BH27</f>
        <v>0.45</v>
      </c>
      <c r="BI31" s="33">
        <f>BI27</f>
        <v>0.22</v>
      </c>
    </row>
    <row r="32" spans="1:61" ht="20.100000000000001" customHeight="1">
      <c r="A32" s="44"/>
      <c r="B32" s="44"/>
      <c r="C32" s="49"/>
      <c r="D32" s="44"/>
      <c r="E32" s="44"/>
      <c r="F32" s="44"/>
      <c r="G32" s="44"/>
      <c r="H32" s="44"/>
      <c r="I32" s="44"/>
      <c r="J32" s="44"/>
      <c r="K32" s="44"/>
      <c r="L32" s="44"/>
      <c r="M32" s="44"/>
      <c r="N32" s="49" t="s">
        <v>175</v>
      </c>
      <c r="O32" s="44" t="s">
        <v>57</v>
      </c>
      <c r="P32" s="44"/>
      <c r="Q32" s="44"/>
      <c r="R32" s="44"/>
      <c r="S32" s="44"/>
      <c r="T32" s="44"/>
      <c r="U32" s="44"/>
      <c r="V32" s="44"/>
      <c r="W32" s="44"/>
      <c r="X32" s="44"/>
      <c r="Y32" s="44"/>
      <c r="Z32" s="44"/>
      <c r="AA32" s="44"/>
      <c r="AB32" s="44"/>
      <c r="AC32" s="44"/>
      <c r="AD32" s="44"/>
      <c r="AE32" s="44"/>
      <c r="AF32" s="44"/>
      <c r="AG32" s="61"/>
      <c r="AH32" s="44"/>
      <c r="AI32" s="44"/>
      <c r="AJ32" s="44"/>
      <c r="AK32" s="44"/>
      <c r="AL32" s="61"/>
      <c r="AM32" s="44"/>
      <c r="AN32" s="44"/>
      <c r="AO32" s="44"/>
      <c r="AP32" s="44"/>
      <c r="AQ32" s="61"/>
      <c r="AR32" s="44"/>
      <c r="AS32" s="44"/>
      <c r="AT32" s="44"/>
      <c r="AU32" s="44"/>
      <c r="AV32" s="61"/>
      <c r="AW32" s="44"/>
      <c r="AX32" s="44"/>
      <c r="AY32" s="11" t="s">
        <v>61</v>
      </c>
      <c r="AZ32" s="12" t="s">
        <v>58</v>
      </c>
      <c r="BA32" s="24">
        <f>AM27</f>
        <v>15.443999999999992</v>
      </c>
      <c r="BB32" s="24">
        <f>BB31</f>
        <v>291.72000000000003</v>
      </c>
      <c r="BC32" s="25">
        <v>0</v>
      </c>
      <c r="BD32" s="26" t="s">
        <v>156</v>
      </c>
      <c r="BE32" s="27" t="s">
        <v>183</v>
      </c>
      <c r="BF32" s="28">
        <f>BF26</f>
        <v>1.3</v>
      </c>
      <c r="BG32" s="29">
        <f>BG26</f>
        <v>2.2000000000000002</v>
      </c>
      <c r="BH32" s="29" t="str">
        <f>BH26</f>
        <v>-</v>
      </c>
      <c r="BI32" s="30" t="str">
        <f>BI26</f>
        <v>-</v>
      </c>
    </row>
    <row r="33" spans="1:61" ht="20.100000000000001" customHeight="1">
      <c r="A33" s="44"/>
      <c r="B33" s="44"/>
      <c r="C33" s="49"/>
      <c r="D33" s="44"/>
      <c r="E33" s="44"/>
      <c r="F33" s="44"/>
      <c r="G33" s="44"/>
      <c r="H33" s="44"/>
      <c r="I33" s="44"/>
      <c r="J33" s="44"/>
      <c r="K33" s="44"/>
      <c r="L33" s="44"/>
      <c r="M33" s="44"/>
      <c r="N33" s="49" t="s">
        <v>120</v>
      </c>
      <c r="O33" s="44" t="str">
        <f>T25&amp;" ×(θb + 2×θc +0）+("&amp;$T$14&amp;") ="&amp;$T$23&amp;"×θb + "&amp;2*$T$23&amp;"θc + ( "&amp;$T$14&amp;" )"</f>
        <v>0.353 ×(θb + 2×θc +0）+(247.962) =×θb + 0θc + ( 247.962 )</v>
      </c>
      <c r="P33" s="44"/>
      <c r="Q33" s="44"/>
      <c r="R33" s="44"/>
      <c r="S33" s="49"/>
      <c r="T33" s="44"/>
      <c r="U33" s="50"/>
      <c r="V33" s="44"/>
      <c r="W33" s="44" t="s">
        <v>62</v>
      </c>
      <c r="X33" s="44"/>
      <c r="Y33" s="44"/>
      <c r="Z33" s="44"/>
      <c r="AA33" s="44"/>
      <c r="AB33" s="44"/>
      <c r="AC33" s="44"/>
      <c r="AD33" s="44"/>
      <c r="AE33" s="44"/>
      <c r="AF33" s="44"/>
      <c r="AG33" s="61"/>
      <c r="AH33" s="44"/>
      <c r="AI33" s="44"/>
      <c r="AJ33" s="44"/>
      <c r="AK33" s="44"/>
      <c r="AL33" s="61"/>
      <c r="AM33" s="44"/>
      <c r="AN33" s="44"/>
      <c r="AO33" s="44"/>
      <c r="AP33" s="44"/>
      <c r="AQ33" s="61"/>
      <c r="AR33" s="44"/>
      <c r="AS33" s="44"/>
      <c r="AT33" s="44"/>
      <c r="AU33" s="44"/>
      <c r="AV33" s="61"/>
      <c r="AW33" s="44"/>
      <c r="AX33" s="44"/>
      <c r="AY33" s="34"/>
      <c r="AZ33" s="35" t="s">
        <v>176</v>
      </c>
      <c r="BA33" s="36">
        <f>AC31</f>
        <v>-61.366</v>
      </c>
      <c r="BB33" s="36">
        <f>BB32</f>
        <v>291.72000000000003</v>
      </c>
      <c r="BC33" s="36">
        <f>-AM6</f>
        <v>-102.96</v>
      </c>
      <c r="BD33" s="36">
        <f>-AM13</f>
        <v>34.32</v>
      </c>
      <c r="BE33" s="37" t="s">
        <v>192</v>
      </c>
      <c r="BF33" s="38">
        <f>BF25</f>
        <v>1.3</v>
      </c>
      <c r="BG33" s="39">
        <f>BG25</f>
        <v>1.1000000000000001</v>
      </c>
      <c r="BH33" s="39">
        <f>BH25</f>
        <v>0.04</v>
      </c>
      <c r="BI33" s="40">
        <f>BI25</f>
        <v>0.27</v>
      </c>
    </row>
    <row r="34" spans="1:61" ht="20.100000000000001" customHeight="1">
      <c r="A34" s="44"/>
      <c r="B34" s="44"/>
      <c r="C34" s="49"/>
      <c r="D34" s="44"/>
      <c r="E34" s="44"/>
      <c r="F34" s="44"/>
      <c r="G34" s="44"/>
      <c r="H34" s="44"/>
      <c r="I34" s="44"/>
      <c r="J34" s="44"/>
      <c r="K34" s="44"/>
      <c r="L34" s="44"/>
      <c r="M34" s="44"/>
      <c r="N34" s="49" t="s">
        <v>177</v>
      </c>
      <c r="O34" s="44" t="s">
        <v>59</v>
      </c>
      <c r="P34" s="44"/>
      <c r="Q34" s="44"/>
      <c r="R34" s="44"/>
      <c r="S34" s="44"/>
      <c r="T34" s="44"/>
      <c r="U34" s="44"/>
      <c r="V34" s="44"/>
      <c r="W34" s="49" t="s">
        <v>63</v>
      </c>
      <c r="X34" s="44" t="str">
        <f>AC23&amp;" +( "&amp;AC25&amp;")"</f>
        <v>30.888 +( -247.962)</v>
      </c>
      <c r="Y34" s="44"/>
      <c r="Z34" s="44"/>
      <c r="AA34" s="44"/>
      <c r="AB34" s="49" t="s">
        <v>3</v>
      </c>
      <c r="AC34" s="44">
        <f>ROUND(AC23+AC25,0)</f>
        <v>-217</v>
      </c>
      <c r="AD34" s="64" t="str">
        <f>IF(AC34=0,"ok!","no")</f>
        <v>no</v>
      </c>
      <c r="AE34" s="44"/>
      <c r="AF34" s="44"/>
      <c r="AG34" s="61"/>
      <c r="AH34" s="44"/>
      <c r="AI34" s="44"/>
      <c r="AJ34" s="44"/>
      <c r="AK34" s="44"/>
      <c r="AL34" s="61"/>
      <c r="AM34" s="44"/>
      <c r="AN34" s="44"/>
      <c r="AO34" s="44"/>
      <c r="AP34" s="44"/>
      <c r="AQ34" s="61"/>
      <c r="AR34" s="44"/>
      <c r="AS34" s="44"/>
      <c r="AT34" s="44"/>
      <c r="AU34" s="44"/>
      <c r="AV34" s="61"/>
      <c r="AW34" s="44"/>
      <c r="AX34" s="44"/>
      <c r="AY34" s="4"/>
      <c r="AZ34" s="4"/>
      <c r="BA34" s="3"/>
      <c r="BB34" s="3"/>
      <c r="BC34" s="3"/>
      <c r="BD34" s="3"/>
      <c r="BE34" s="3"/>
      <c r="BF34" s="3"/>
      <c r="BG34" s="3"/>
      <c r="BH34" s="3"/>
      <c r="BI34" s="3"/>
    </row>
    <row r="35" spans="1:61" ht="20.100000000000001" customHeight="1">
      <c r="A35" s="44"/>
      <c r="B35" s="44"/>
      <c r="C35" s="49"/>
      <c r="D35" s="44"/>
      <c r="E35" s="44"/>
      <c r="F35" s="44"/>
      <c r="G35" s="44"/>
      <c r="H35" s="44"/>
      <c r="I35" s="44"/>
      <c r="J35" s="44"/>
      <c r="K35" s="44"/>
      <c r="L35" s="44"/>
      <c r="M35" s="44"/>
      <c r="N35" s="49" t="s">
        <v>91</v>
      </c>
      <c r="O35" s="44" t="str">
        <f>T24&amp;" ×(2×θc +0+ R）+("&amp;$T$16&amp;") = 2×θc + R + ( "&amp;$T$16&amp;" )"</f>
        <v>1 ×(2×θc +0+ R）+(-30.888) = 2×θc + R + ( -30.888 )</v>
      </c>
      <c r="P35" s="44"/>
      <c r="Q35" s="44"/>
      <c r="R35" s="44"/>
      <c r="S35" s="49"/>
      <c r="T35" s="44"/>
      <c r="U35" s="50"/>
      <c r="V35" s="44"/>
      <c r="W35" s="49" t="s">
        <v>178</v>
      </c>
      <c r="X35" s="44" t="str">
        <f>AC27&amp;" +( "&amp;AC29&amp;")"</f>
        <v>247.962 +( -215.396)</v>
      </c>
      <c r="Y35" s="44"/>
      <c r="Z35" s="44"/>
      <c r="AA35" s="44"/>
      <c r="AB35" s="49" t="s">
        <v>91</v>
      </c>
      <c r="AC35" s="44">
        <f>ROUND(AC27+AC29,0)</f>
        <v>33</v>
      </c>
      <c r="AD35" s="64" t="str">
        <f>IF(AC35=0,"ok!","no")</f>
        <v>no</v>
      </c>
      <c r="AE35" s="44"/>
      <c r="AF35" s="44"/>
      <c r="AG35" s="61"/>
      <c r="AH35" s="44"/>
      <c r="AI35" s="44"/>
      <c r="AJ35" s="44"/>
      <c r="AK35" s="44"/>
      <c r="AL35" s="61"/>
      <c r="AM35" s="44"/>
      <c r="AN35" s="44"/>
      <c r="AO35" s="44"/>
      <c r="AP35" s="44"/>
      <c r="AQ35" s="61"/>
      <c r="AR35" s="44"/>
      <c r="AS35" s="44"/>
      <c r="AT35" s="44"/>
      <c r="AU35" s="44"/>
      <c r="AV35" s="61"/>
      <c r="AW35" s="44"/>
      <c r="AX35" s="44"/>
      <c r="AY35" s="4"/>
      <c r="AZ35" s="4"/>
      <c r="BA35" s="3"/>
      <c r="BB35" s="3"/>
      <c r="BC35" s="3"/>
      <c r="BD35" s="3"/>
      <c r="BE35" s="3"/>
      <c r="BF35" s="3"/>
      <c r="BG35" s="3"/>
      <c r="BH35" s="3"/>
      <c r="BI35" s="3"/>
    </row>
    <row r="36" spans="1:61" ht="20.100000000000001" customHeight="1">
      <c r="A36" s="44"/>
      <c r="B36" s="44"/>
      <c r="C36" s="49"/>
      <c r="D36" s="44"/>
      <c r="E36" s="44"/>
      <c r="F36" s="44"/>
      <c r="G36" s="44"/>
      <c r="H36" s="44"/>
      <c r="I36" s="44"/>
      <c r="J36" s="44"/>
      <c r="K36" s="44"/>
      <c r="L36" s="44"/>
      <c r="M36" s="44"/>
      <c r="N36" s="49" t="s">
        <v>179</v>
      </c>
      <c r="O36" s="44" t="s">
        <v>180</v>
      </c>
      <c r="P36" s="44"/>
      <c r="Q36" s="44"/>
      <c r="R36" s="44"/>
      <c r="S36" s="44"/>
      <c r="T36" s="44"/>
      <c r="U36" s="44"/>
      <c r="V36" s="44"/>
      <c r="W36" s="44" t="s">
        <v>64</v>
      </c>
      <c r="X36" s="44"/>
      <c r="Y36" s="44"/>
      <c r="Z36" s="44"/>
      <c r="AA36" s="44"/>
      <c r="AB36" s="44"/>
      <c r="AC36" s="44"/>
      <c r="AD36" s="44"/>
      <c r="AE36" s="44"/>
      <c r="AF36" s="44"/>
      <c r="AG36" s="61"/>
      <c r="AH36" s="44"/>
      <c r="AI36" s="44"/>
      <c r="AJ36" s="44"/>
      <c r="AK36" s="44"/>
      <c r="AL36" s="61"/>
      <c r="AM36" s="44"/>
      <c r="AN36" s="44"/>
      <c r="AO36" s="44"/>
      <c r="AP36" s="44"/>
      <c r="AQ36" s="61"/>
      <c r="AR36" s="44"/>
      <c r="AS36" s="44"/>
      <c r="AT36" s="44"/>
      <c r="AU36" s="44"/>
      <c r="AV36" s="61"/>
      <c r="AW36" s="44"/>
      <c r="AX36" s="44"/>
      <c r="AY36" s="4"/>
      <c r="AZ36" s="4"/>
      <c r="BA36" s="3"/>
      <c r="BB36" s="3"/>
      <c r="BC36" s="3"/>
      <c r="BD36" s="3"/>
      <c r="BE36" s="3"/>
      <c r="BF36" s="3"/>
      <c r="BG36" s="3"/>
      <c r="BH36" s="3"/>
      <c r="BI36" s="3"/>
    </row>
    <row r="37" spans="1:61" ht="20.100000000000001" customHeight="1">
      <c r="A37" s="44"/>
      <c r="B37" s="44"/>
      <c r="C37" s="49"/>
      <c r="D37" s="44"/>
      <c r="E37" s="44"/>
      <c r="F37" s="44"/>
      <c r="G37" s="44"/>
      <c r="H37" s="44"/>
      <c r="I37" s="44"/>
      <c r="J37" s="44"/>
      <c r="K37" s="44"/>
      <c r="L37" s="44"/>
      <c r="M37" s="44"/>
      <c r="N37" s="49" t="s">
        <v>181</v>
      </c>
      <c r="O37" s="44" t="str">
        <f>T24&amp;" ×(θc +0+ R）+("&amp;$T$18&amp;") = θc + R + ( "&amp;$T$18&amp;" )"</f>
        <v>1 ×(θc +0+ R）+(30.888) = θc + R + ( 30.888 )</v>
      </c>
      <c r="P37" s="44"/>
      <c r="Q37" s="44"/>
      <c r="R37" s="44"/>
      <c r="S37" s="49"/>
      <c r="T37" s="44"/>
      <c r="U37" s="50"/>
      <c r="V37" s="44"/>
      <c r="W37" s="44" t="str">
        <f>"(Mab + Mba + Mcd + Mdc)+ "&amp;$L$7&amp;"×"&amp;P6&amp;"×"&amp;$L$7&amp;"/2-"&amp;$L$7&amp;"×"&amp;P6&amp;"×"&amp;$L$7&amp;"/2"</f>
        <v>(Mab + Mba + Mcd + Mdc)+ 1.8×114.4×1.8/2-1.8×114.4×1.8/2</v>
      </c>
      <c r="X37" s="44"/>
      <c r="Y37" s="44"/>
      <c r="Z37" s="44"/>
      <c r="AA37" s="44"/>
      <c r="AB37" s="44"/>
      <c r="AC37" s="44"/>
      <c r="AD37" s="44"/>
      <c r="AE37" s="44"/>
      <c r="AF37" s="44"/>
      <c r="AG37" s="61"/>
      <c r="AH37" s="44"/>
      <c r="AI37" s="44"/>
      <c r="AJ37" s="44"/>
      <c r="AK37" s="44"/>
      <c r="AL37" s="61"/>
      <c r="AM37" s="44"/>
      <c r="AN37" s="44"/>
      <c r="AO37" s="44"/>
      <c r="AP37" s="44"/>
      <c r="AQ37" s="61"/>
      <c r="AR37" s="44"/>
      <c r="AS37" s="44"/>
      <c r="AT37" s="44"/>
      <c r="AU37" s="44"/>
      <c r="AV37" s="61"/>
      <c r="AW37" s="44"/>
      <c r="AX37" s="44"/>
      <c r="AY37" s="4"/>
      <c r="AZ37" s="4"/>
      <c r="BA37" s="3"/>
      <c r="BB37" s="3"/>
      <c r="BC37" s="3"/>
      <c r="BD37" s="3"/>
      <c r="BE37" s="3"/>
      <c r="BF37" s="3"/>
      <c r="BG37" s="3"/>
      <c r="BH37" s="3"/>
      <c r="BI37" s="3"/>
    </row>
    <row r="38" spans="1:61" ht="20.100000000000001" customHeight="1">
      <c r="A38" s="44"/>
      <c r="B38" s="44"/>
      <c r="C38" s="49"/>
      <c r="D38" s="44"/>
      <c r="E38" s="44"/>
      <c r="F38" s="44"/>
      <c r="G38" s="44"/>
      <c r="H38" s="44"/>
      <c r="I38" s="44"/>
      <c r="J38" s="44"/>
      <c r="K38" s="44"/>
      <c r="L38" s="44"/>
      <c r="M38" s="44"/>
      <c r="N38" s="49"/>
      <c r="O38" s="44"/>
      <c r="P38" s="44"/>
      <c r="Q38" s="44"/>
      <c r="R38" s="44"/>
      <c r="S38" s="49"/>
      <c r="T38" s="44"/>
      <c r="U38" s="50"/>
      <c r="V38" s="49" t="s">
        <v>182</v>
      </c>
      <c r="W38" s="44" t="str">
        <f>"("&amp;$AC$21&amp;"+"&amp;$AC$23&amp;"+("&amp;$AC$29&amp;")+("&amp;$AC$31&amp;"))+"&amp;$L$7*P6*$L$7/2&amp;"-"&amp;$L$7*P6*$L$7/2</f>
        <v>(-30.888+30.888+(-215.396)+(-61.366))+185.328-185.328</v>
      </c>
      <c r="X38" s="44"/>
      <c r="Y38" s="44"/>
      <c r="Z38" s="44"/>
      <c r="AA38" s="44"/>
      <c r="AB38" s="49" t="s">
        <v>182</v>
      </c>
      <c r="AC38" s="44">
        <f>$AC$21+$AC$23+$AC$29+$AC$31+$L$7*P6*$L$7/2-$L$7*P6*$L$7/2</f>
        <v>-276.762</v>
      </c>
      <c r="AD38" s="64" t="str">
        <f>IF(AC38=0,"ok!","no")</f>
        <v>no</v>
      </c>
      <c r="AE38" s="44"/>
      <c r="AF38" s="44"/>
      <c r="AG38" s="61"/>
      <c r="AH38" s="44"/>
      <c r="AI38" s="44"/>
      <c r="AJ38" s="44"/>
      <c r="AK38" s="44"/>
      <c r="AL38" s="61"/>
      <c r="AM38" s="44"/>
      <c r="AN38" s="44"/>
      <c r="AO38" s="44"/>
      <c r="AP38" s="44"/>
      <c r="AQ38" s="61"/>
      <c r="AR38" s="44"/>
      <c r="AS38" s="44"/>
      <c r="AT38" s="44"/>
      <c r="AU38" s="44"/>
      <c r="AV38" s="61"/>
      <c r="AW38" s="44"/>
      <c r="AX38" s="44"/>
      <c r="AY38" s="4"/>
      <c r="AZ38" s="4"/>
      <c r="BA38" s="3"/>
      <c r="BB38" s="3"/>
      <c r="BC38" s="3"/>
      <c r="BD38" s="3"/>
      <c r="BE38" s="3"/>
      <c r="BF38" s="3"/>
      <c r="BG38" s="3"/>
      <c r="BH38" s="3"/>
      <c r="BI38" s="3"/>
    </row>
  </sheetData>
  <sheetProtection sheet="1" objects="1" scenarios="1"/>
  <mergeCells count="3">
    <mergeCell ref="G3:H3"/>
    <mergeCell ref="BC23:BD23"/>
    <mergeCell ref="BH23:BI23"/>
  </mergeCells>
  <phoneticPr fontId="1"/>
  <pageMargins left="0.78740157480314965" right="0.39370078740157483" top="0.78740157480314965" bottom="0.78740157480314965" header="0.51181102362204722" footer="0.51181102362204722"/>
  <pageSetup paperSize="9" orientation="portrait" horizontalDpi="4294967292" verticalDpi="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C16"/>
  <sheetViews>
    <sheetView showGridLines="0" tabSelected="1" workbookViewId="0"/>
  </sheetViews>
  <sheetFormatPr defaultRowHeight="24.95" customHeight="1"/>
  <cols>
    <col min="1" max="1" width="9" style="57"/>
    <col min="2" max="2" width="3.5" style="57" bestFit="1" customWidth="1"/>
    <col min="3" max="3" width="91.125" style="58" customWidth="1"/>
    <col min="4" max="16384" width="9" style="57"/>
  </cols>
  <sheetData>
    <row r="1" spans="1:3" ht="24.95" customHeight="1">
      <c r="A1" s="69" t="s">
        <v>222</v>
      </c>
      <c r="B1" s="57" t="s">
        <v>198</v>
      </c>
      <c r="C1" s="69" t="s">
        <v>227</v>
      </c>
    </row>
    <row r="2" spans="1:3" ht="24.95" customHeight="1">
      <c r="A2" s="69" t="s">
        <v>223</v>
      </c>
      <c r="B2" s="57" t="s">
        <v>198</v>
      </c>
      <c r="C2" s="69" t="s">
        <v>224</v>
      </c>
    </row>
    <row r="3" spans="1:3" ht="24.95" customHeight="1">
      <c r="A3" s="69" t="s">
        <v>225</v>
      </c>
      <c r="B3" s="57" t="s">
        <v>198</v>
      </c>
      <c r="C3" s="69" t="s">
        <v>226</v>
      </c>
    </row>
    <row r="5" spans="1:3" ht="24.95" customHeight="1">
      <c r="A5" s="57" t="s">
        <v>218</v>
      </c>
      <c r="B5" s="57" t="s">
        <v>199</v>
      </c>
      <c r="C5" s="59" t="s">
        <v>203</v>
      </c>
    </row>
    <row r="6" spans="1:3" ht="24.95" customHeight="1">
      <c r="C6" s="60" t="s">
        <v>206</v>
      </c>
    </row>
    <row r="7" spans="1:3" ht="24.95" customHeight="1">
      <c r="C7" s="60"/>
    </row>
    <row r="8" spans="1:3" ht="24.95" customHeight="1">
      <c r="A8" s="57" t="s">
        <v>200</v>
      </c>
      <c r="B8" s="57" t="s">
        <v>198</v>
      </c>
      <c r="C8" s="58" t="s">
        <v>204</v>
      </c>
    </row>
    <row r="9" spans="1:3" ht="24.95" customHeight="1">
      <c r="B9" s="57">
        <v>1</v>
      </c>
      <c r="C9" s="58" t="s">
        <v>201</v>
      </c>
    </row>
    <row r="10" spans="1:3" ht="24.95" customHeight="1">
      <c r="B10" s="57">
        <v>2</v>
      </c>
      <c r="C10" s="68" t="s">
        <v>205</v>
      </c>
    </row>
    <row r="11" spans="1:3" ht="24.95" customHeight="1">
      <c r="B11" s="57">
        <v>3</v>
      </c>
      <c r="C11" s="58" t="s">
        <v>202</v>
      </c>
    </row>
    <row r="12" spans="1:3" ht="24.95" customHeight="1">
      <c r="B12" s="57">
        <v>4</v>
      </c>
      <c r="C12" s="58" t="s">
        <v>217</v>
      </c>
    </row>
    <row r="14" spans="1:3" ht="24.95" customHeight="1">
      <c r="A14" s="69" t="s">
        <v>219</v>
      </c>
    </row>
    <row r="15" spans="1:3" ht="24.95" customHeight="1">
      <c r="A15" s="69" t="s">
        <v>220</v>
      </c>
    </row>
    <row r="16" spans="1:3" ht="24.95" customHeight="1">
      <c r="A16" s="69" t="s">
        <v>221</v>
      </c>
    </row>
  </sheetData>
  <phoneticPr fontId="11"/>
  <pageMargins left="0.78740157480314965" right="0.39370078740157483" top="0.98425196850393704" bottom="0.98425196850393704" header="0.51181102362204722" footer="0.51181102362204722"/>
  <pageSetup paperSize="9" orientation="portrait" horizontalDpi="4294967292"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固定端門形ラーメン</vt:lpstr>
      <vt:lpstr>ﾜｰｸｼｰﾄの解説書</vt:lpstr>
      <vt:lpstr>固定端門形ラーメン!Print_Area</vt:lpstr>
    </vt:vector>
  </TitlesOfParts>
  <Company>anbrand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Fumuio Yasunaga</dc:creator>
  <cp:lastModifiedBy>F.YAS</cp:lastModifiedBy>
  <cp:lastPrinted>2002-07-25T00:26:36Z</cp:lastPrinted>
  <dcterms:created xsi:type="dcterms:W3CDTF">1998-01-30T01:44:15Z</dcterms:created>
  <dcterms:modified xsi:type="dcterms:W3CDTF">2021-01-06T04:02:39Z</dcterms:modified>
</cp:coreProperties>
</file>